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624"/>
  <workbookPr showInkAnnotation="0" autoCompressPictures="0"/>
  <bookViews>
    <workbookView xWindow="0" yWindow="0" windowWidth="25600" windowHeight="13620" tabRatio="500"/>
  </bookViews>
  <sheets>
    <sheet name="Du an" sheetId="5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9" i="5" l="1"/>
  <c r="F169" i="5"/>
  <c r="I135" i="5"/>
  <c r="J135" i="5"/>
  <c r="H135" i="5"/>
  <c r="E135" i="5"/>
  <c r="D135" i="5"/>
  <c r="C135" i="5"/>
  <c r="F135" i="5"/>
  <c r="B144" i="5"/>
  <c r="B145" i="5"/>
  <c r="B146" i="5"/>
  <c r="B147" i="5"/>
  <c r="B143" i="5"/>
  <c r="B140" i="5"/>
  <c r="B139" i="5"/>
  <c r="B138" i="5"/>
  <c r="B137" i="5"/>
  <c r="B136" i="5"/>
  <c r="B141" i="5"/>
  <c r="I120" i="5"/>
  <c r="J120" i="5"/>
  <c r="H120" i="5"/>
  <c r="E120" i="5"/>
  <c r="D120" i="5"/>
  <c r="C120" i="5"/>
  <c r="F120" i="5"/>
  <c r="B129" i="5"/>
  <c r="B130" i="5"/>
  <c r="B131" i="5"/>
  <c r="B132" i="5"/>
  <c r="B128" i="5"/>
  <c r="B125" i="5"/>
  <c r="B124" i="5"/>
  <c r="B123" i="5"/>
  <c r="B122" i="5"/>
  <c r="B121" i="5"/>
  <c r="B126" i="5"/>
  <c r="C99" i="5"/>
  <c r="D99" i="5"/>
  <c r="E99" i="5"/>
  <c r="F99" i="5"/>
  <c r="G99" i="5"/>
  <c r="H99" i="5"/>
  <c r="B99" i="5"/>
  <c r="D98" i="5"/>
  <c r="E98" i="5"/>
  <c r="F98" i="5"/>
  <c r="G98" i="5"/>
  <c r="H98" i="5"/>
  <c r="C100" i="5"/>
  <c r="D100" i="5"/>
  <c r="E100" i="5"/>
  <c r="F100" i="5"/>
  <c r="G100" i="5"/>
  <c r="H100" i="5"/>
  <c r="C22" i="5"/>
  <c r="C24" i="5"/>
  <c r="C27" i="5"/>
  <c r="C29" i="5"/>
  <c r="D22" i="5"/>
  <c r="D24" i="5"/>
  <c r="D27" i="5"/>
  <c r="D28" i="5"/>
  <c r="D29" i="5"/>
  <c r="E22" i="5"/>
  <c r="E24" i="5"/>
  <c r="E27" i="5"/>
  <c r="E28" i="5"/>
  <c r="E29" i="5"/>
  <c r="F22" i="5"/>
  <c r="F24" i="5"/>
  <c r="F27" i="5"/>
  <c r="F28" i="5"/>
  <c r="F29" i="5"/>
  <c r="G22" i="5"/>
  <c r="G24" i="5"/>
  <c r="G27" i="5"/>
  <c r="G28" i="5"/>
  <c r="G29" i="5"/>
  <c r="C54" i="5"/>
  <c r="B55" i="5"/>
  <c r="B15" i="5"/>
  <c r="D15" i="5"/>
  <c r="D14" i="5"/>
  <c r="D13" i="5"/>
  <c r="D43" i="5"/>
  <c r="B5" i="5"/>
  <c r="D5" i="5"/>
  <c r="B40" i="5"/>
  <c r="B38" i="5"/>
  <c r="B10" i="5"/>
  <c r="C15" i="5"/>
  <c r="D6" i="5"/>
  <c r="D7" i="5"/>
  <c r="D8" i="5"/>
  <c r="D9" i="5"/>
  <c r="D10" i="5"/>
  <c r="E23" i="5"/>
  <c r="F23" i="5"/>
  <c r="G23" i="5"/>
  <c r="D23" i="5"/>
  <c r="F21" i="5"/>
  <c r="G21" i="5"/>
  <c r="E21" i="5"/>
  <c r="C5" i="5"/>
  <c r="C10" i="5"/>
  <c r="C14" i="5"/>
  <c r="D44" i="5"/>
  <c r="B100" i="5"/>
  <c r="C107" i="5"/>
  <c r="D107" i="5"/>
  <c r="E107" i="5"/>
  <c r="F107" i="5"/>
  <c r="C115" i="5"/>
  <c r="C106" i="5"/>
  <c r="D106" i="5"/>
  <c r="E106" i="5"/>
  <c r="F106" i="5"/>
  <c r="B115" i="5"/>
  <c r="B98" i="5"/>
  <c r="C98" i="5"/>
  <c r="C104" i="5"/>
  <c r="D104" i="5"/>
  <c r="E104" i="5"/>
  <c r="F104" i="5"/>
  <c r="C114" i="5"/>
  <c r="C103" i="5"/>
  <c r="D103" i="5"/>
  <c r="E103" i="5"/>
  <c r="F103" i="5"/>
  <c r="B114" i="5"/>
</calcChain>
</file>

<file path=xl/sharedStrings.xml><?xml version="1.0" encoding="utf-8"?>
<sst xmlns="http://schemas.openxmlformats.org/spreadsheetml/2006/main" count="204" uniqueCount="154">
  <si>
    <t>Năm</t>
  </si>
  <si>
    <t>Giá bán</t>
  </si>
  <si>
    <t>Biến phí</t>
  </si>
  <si>
    <t>Doanh thu</t>
  </si>
  <si>
    <t>Định phí</t>
  </si>
  <si>
    <t>I. THÔNG SỐ</t>
  </si>
  <si>
    <t>1. CP đầu tư ban đầu</t>
  </si>
  <si>
    <t>a. CP đầu tư cố định</t>
  </si>
  <si>
    <t xml:space="preserve"> + Đất/đặt cọc</t>
  </si>
  <si>
    <t>tr</t>
  </si>
  <si>
    <t xml:space="preserve"> + Thiết bị</t>
  </si>
  <si>
    <t xml:space="preserve"> + Xây dựng</t>
  </si>
  <si>
    <t>2. Nguồn vốn</t>
  </si>
  <si>
    <t>Lãi vay (rd)</t>
  </si>
  <si>
    <t xml:space="preserve"> /năm</t>
  </si>
  <si>
    <t>3. Doanh thu</t>
  </si>
  <si>
    <t>4. CP hoạt động (chưa có khấu hao và lãi vay)</t>
  </si>
  <si>
    <t>5. Thời gian khấu hao</t>
  </si>
  <si>
    <t>năm</t>
  </si>
  <si>
    <t>6. Dòng đời dự án</t>
  </si>
  <si>
    <t>7. Vốn lưu động</t>
  </si>
  <si>
    <t>Phải thu  (AR)</t>
  </si>
  <si>
    <t>Phải trả (AP)</t>
  </si>
  <si>
    <t>CP hoạt động</t>
  </si>
  <si>
    <t>Tiền mặt (CB)</t>
  </si>
  <si>
    <t>Tồn kho (AI)</t>
  </si>
  <si>
    <t>8. Giá trị thu hồi</t>
  </si>
  <si>
    <t>Đất/ đặt cọc</t>
  </si>
  <si>
    <t>VLđ ban đầu (CB+AI)</t>
  </si>
  <si>
    <t>Thanh lý TSCĐ sau thuế</t>
  </si>
  <si>
    <t>9. Thuế TNDN</t>
  </si>
  <si>
    <t>10. Suất chiết khấu</t>
  </si>
  <si>
    <t>Quan điểm tổng đầu tư (TIPV)</t>
  </si>
  <si>
    <t>r=E%*re+D%*rd</t>
  </si>
  <si>
    <t>Quan điểm chủ sở hữu (EPV)</t>
  </si>
  <si>
    <t>r=re=</t>
  </si>
  <si>
    <t>II. KẾ HOẠCH TÀI CHÍNH</t>
  </si>
  <si>
    <t>1. Kế hoạch vay và trả nợ</t>
  </si>
  <si>
    <t>Nợ đầu kỳ</t>
  </si>
  <si>
    <t>Lãi phát sinh</t>
  </si>
  <si>
    <t>Trả nợ:</t>
  </si>
  <si>
    <t xml:space="preserve"> Trả lãi</t>
  </si>
  <si>
    <t xml:space="preserve"> Trả gốc</t>
  </si>
  <si>
    <t>Nợ mới phát sinh</t>
  </si>
  <si>
    <t>Nợ cuối kỳ</t>
  </si>
  <si>
    <t>2. Kế hoạch kết quả kinh doanh</t>
  </si>
  <si>
    <t>KH</t>
  </si>
  <si>
    <t>S</t>
  </si>
  <si>
    <t>(-) Chi phí hoạt động, trong đó:</t>
  </si>
  <si>
    <t xml:space="preserve">    Biến phí</t>
  </si>
  <si>
    <t xml:space="preserve">    Định phí</t>
  </si>
  <si>
    <t>(-) Khấu hao</t>
  </si>
  <si>
    <t>F</t>
  </si>
  <si>
    <t>V</t>
  </si>
  <si>
    <t>O=F+V</t>
  </si>
  <si>
    <t>De</t>
  </si>
  <si>
    <t>LN trước thuế và lãi vay</t>
  </si>
  <si>
    <t>EBIT=S-O-De</t>
  </si>
  <si>
    <t>(-) Trả lãi vay</t>
  </si>
  <si>
    <t>I</t>
  </si>
  <si>
    <t xml:space="preserve">LN trước thuế </t>
  </si>
  <si>
    <t>EBT=EBIT-I</t>
  </si>
  <si>
    <t>(-) Thuế TNDN</t>
  </si>
  <si>
    <t>T=EBT*20%</t>
  </si>
  <si>
    <t>LN sau thuế</t>
  </si>
  <si>
    <t>EAT=EBT-T</t>
  </si>
  <si>
    <t>3. Kế hoạch vốn lưu động</t>
  </si>
  <si>
    <t>VLĐ=AR+CB+AI-AP</t>
  </si>
  <si>
    <t>Thay đổi AR</t>
  </si>
  <si>
    <t>Thay đổi AP</t>
  </si>
  <si>
    <t>Thay đổi CB</t>
  </si>
  <si>
    <t>Thay đổi AI</t>
  </si>
  <si>
    <t>Thay đổi VLĐ</t>
  </si>
  <si>
    <t>4. Dòng tiền theo quan điểm chủ sở hữu (EPV)</t>
  </si>
  <si>
    <t>Dòng tiền vào (Bt)</t>
  </si>
  <si>
    <t xml:space="preserve"> Doanh thu</t>
  </si>
  <si>
    <t xml:space="preserve"> (-) thay đổi AR</t>
  </si>
  <si>
    <t xml:space="preserve"> Vốn vay</t>
  </si>
  <si>
    <t>Dòng tiền ra (Ct)</t>
  </si>
  <si>
    <t xml:space="preserve"> CP đầu tư ban đầu</t>
  </si>
  <si>
    <t xml:space="preserve"> CP hoạt động</t>
  </si>
  <si>
    <t xml:space="preserve"> (-) thay đổi AP</t>
  </si>
  <si>
    <t xml:space="preserve"> thay đổi CB</t>
  </si>
  <si>
    <t xml:space="preserve"> thay đổi AI</t>
  </si>
  <si>
    <t xml:space="preserve"> Thuế TNDN</t>
  </si>
  <si>
    <t>Dòng tiền ròng NCFt</t>
  </si>
  <si>
    <t xml:space="preserve"> Trả nợ</t>
  </si>
  <si>
    <t>NPV</t>
  </si>
  <si>
    <t>IRR</t>
  </si>
  <si>
    <t xml:space="preserve">  Luỹ kế NCFt</t>
  </si>
  <si>
    <t xml:space="preserve"> Hiện giá NCF= NCFt/(1+r)^t</t>
  </si>
  <si>
    <t xml:space="preserve"> Luỹ kế hiện giá NCF</t>
  </si>
  <si>
    <t>III. HIỆU QUẢ TÀI CHÍNH</t>
  </si>
  <si>
    <t>1. Hiện giá thuần NPV</t>
  </si>
  <si>
    <t>2. IRR</t>
  </si>
  <si>
    <t>3. Thời gian hoàn vốn PP</t>
  </si>
  <si>
    <t>PP chưa chiết khấu</t>
  </si>
  <si>
    <t>Số năm</t>
  </si>
  <si>
    <t>Số tháng</t>
  </si>
  <si>
    <t>PP có chiết khấu</t>
  </si>
  <si>
    <t>IV. PHÂN TÍCH ĐỘ NHẠY</t>
  </si>
  <si>
    <t>1. Phân tích thay đổi NPV khi giá và sản lượng thay đổi</t>
  </si>
  <si>
    <t>Nội dung thay đổi</t>
  </si>
  <si>
    <t>V. PHÂN TÍCH ĐIỂM HOÀ VỐN</t>
  </si>
  <si>
    <t>1. Quan điểm kế  toán</t>
  </si>
  <si>
    <t>Định phí, trong đó</t>
  </si>
  <si>
    <t xml:space="preserve">  Định phí hoạt động</t>
  </si>
  <si>
    <t xml:space="preserve">  Khấu hao</t>
  </si>
  <si>
    <t xml:space="preserve">  Lãi vay</t>
  </si>
  <si>
    <t>Doanh thu kế hoạch</t>
  </si>
  <si>
    <t>Doanh thu hoà vốn</t>
  </si>
  <si>
    <t>Số ngày hoà vốn (ngày)</t>
  </si>
  <si>
    <t>2. Quan điểm kinh tế</t>
  </si>
  <si>
    <t>Tổng CP đầu tư ban đầu</t>
  </si>
  <si>
    <t>b. Vốn lưu động (TM+TK)</t>
  </si>
  <si>
    <t>Vốn chủ sở hữu</t>
  </si>
  <si>
    <t>Vốn vay</t>
  </si>
  <si>
    <t>Tổng nguồn vốn</t>
  </si>
  <si>
    <t>Lãi kỳ vọng vốn chủ (re)</t>
  </si>
  <si>
    <t xml:space="preserve"> / năm</t>
  </si>
  <si>
    <t>Sản lượng theo công suất thiết kế</t>
  </si>
  <si>
    <t>SP/năm</t>
  </si>
  <si>
    <t>Công suất huy động (% CSTK)</t>
  </si>
  <si>
    <t>Sản lượng (CSTK*CSHĐ)</t>
  </si>
  <si>
    <t>Giá bán (tr đồng/sp)</t>
  </si>
  <si>
    <t>Doanh thu ( Sản lượng * Giá bán)</t>
  </si>
  <si>
    <t>Tổng</t>
  </si>
  <si>
    <t>Tổng CP hoạt động</t>
  </si>
  <si>
    <t>(Được ân hạn trả nợ năm 1, từ năm 2 bắt đầu trả gốc đều)</t>
  </si>
  <si>
    <t>Công suất huy động từ năm 2 trở đi</t>
  </si>
  <si>
    <t>Giá (tr/sản phẩm)</t>
  </si>
  <si>
    <t>2. Thay đổi IRR khi biến phí và CP đầu tư thiết bị thay đổi</t>
  </si>
  <si>
    <t>CP đầu tư thiết bị (tr đồng)</t>
  </si>
  <si>
    <t>Công suất huy động từ năm 2 trở đi là bao nhiêu NPV=0</t>
  </si>
  <si>
    <t>Sản lượng hoà vốn</t>
  </si>
  <si>
    <t>V. PHÂN TÍCH KỊCH BẢN (SCENARIO MANAGER)</t>
  </si>
  <si>
    <t>(GOAL SEEK)</t>
  </si>
  <si>
    <t>(DATA TABLE)</t>
  </si>
  <si>
    <t>Giả đinh ban đầu</t>
  </si>
  <si>
    <t>Chi phí đầu tư thiết bị</t>
  </si>
  <si>
    <t>Lãi vay</t>
  </si>
  <si>
    <t>Kịch bản 1</t>
  </si>
  <si>
    <t>Kịch bản 2</t>
  </si>
  <si>
    <t>Kịch bản 3</t>
  </si>
  <si>
    <t>Ghi chú</t>
  </si>
  <si>
    <t>Chỉ tiêu hiệu quả tài chính</t>
  </si>
  <si>
    <t>?</t>
  </si>
  <si>
    <t>Rủi ro công nghệ</t>
  </si>
  <si>
    <t>Rủi ro thị trường</t>
  </si>
  <si>
    <t>Rủi ro biến động giá đầu vào</t>
  </si>
  <si>
    <t>Rủi ro chi phí cố định</t>
  </si>
  <si>
    <t>Rủi ro tài chính</t>
  </si>
  <si>
    <t>ĐVT: TR ĐỒNG</t>
  </si>
  <si>
    <t>BAI TẬPP DỰ ÁN 18-10-2019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</si>
</sst>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-;\-* #,##0.00_-;_-* &quot;-&quot;??_-;_-@_-"/>
    <numFmt numFmtId="164" formatCode="0\ &quot;năm&quot;"/>
    <numFmt numFmtId="165" formatCode="0\ &quot;tháng&quot;"/>
    <numFmt numFmtId="166" formatCode="0.0%"/>
    <numFmt numFmtId="167" formatCode="0\ &quot;ngày&quot;"/>
    <numFmt numFmtId="168" formatCode="_-* #,##0_-;\-* #,##0_-;_-* &quot;-&quot;??_-;_-@_-"/>
    <numFmt numFmtId="169" formatCode="&quot;Tăng&quot;\ 0%\ &quot;/năm&quot;"/>
    <numFmt numFmtId="170" formatCode="0%\ &quot;doanh thu&quot;"/>
  </numFmts>
  <fonts count="12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FF"/>
      <name val="Calibri"/>
      <scheme val="minor"/>
    </font>
    <font>
      <b/>
      <i/>
      <sz val="12"/>
      <color theme="1"/>
      <name val="Calibri"/>
      <scheme val="minor"/>
    </font>
    <font>
      <b/>
      <sz val="12"/>
      <color rgb="FF0000FF"/>
      <name val="Calibri"/>
      <scheme val="minor"/>
    </font>
    <font>
      <i/>
      <sz val="12"/>
      <color rgb="FF0000FF"/>
      <name val="Calibri"/>
      <scheme val="minor"/>
    </font>
    <font>
      <b/>
      <sz val="18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3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09">
    <xf numFmtId="0" fontId="0" fillId="0" borderId="0" xfId="0"/>
    <xf numFmtId="0" fontId="3" fillId="0" borderId="0" xfId="0" applyFont="1"/>
    <xf numFmtId="0" fontId="4" fillId="0" borderId="0" xfId="0" applyFont="1"/>
    <xf numFmtId="9" fontId="0" fillId="0" borderId="0" xfId="0" applyNumberFormat="1"/>
    <xf numFmtId="9" fontId="3" fillId="0" borderId="0" xfId="0" applyNumberFormat="1" applyFont="1"/>
    <xf numFmtId="0" fontId="0" fillId="0" borderId="0" xfId="0" applyFont="1"/>
    <xf numFmtId="0" fontId="0" fillId="2" borderId="0" xfId="0" applyFill="1"/>
    <xf numFmtId="0" fontId="0" fillId="0" borderId="0" xfId="0" applyFill="1"/>
    <xf numFmtId="43" fontId="0" fillId="0" borderId="0" xfId="1" applyFont="1" applyFill="1"/>
    <xf numFmtId="9" fontId="0" fillId="0" borderId="0" xfId="0" applyNumberFormat="1" applyFont="1"/>
    <xf numFmtId="0" fontId="7" fillId="0" borderId="0" xfId="0" applyFont="1"/>
    <xf numFmtId="0" fontId="8" fillId="0" borderId="0" xfId="0" applyFont="1" applyFill="1"/>
    <xf numFmtId="0" fontId="3" fillId="0" borderId="0" xfId="0" applyFont="1" applyFill="1"/>
    <xf numFmtId="0" fontId="0" fillId="0" borderId="0" xfId="0" applyFont="1" applyFill="1"/>
    <xf numFmtId="43" fontId="7" fillId="0" borderId="0" xfId="1" applyFont="1" applyFill="1"/>
    <xf numFmtId="0" fontId="4" fillId="0" borderId="0" xfId="0" applyFont="1" applyFill="1"/>
    <xf numFmtId="43" fontId="4" fillId="0" borderId="0" xfId="1" applyFont="1" applyFill="1"/>
    <xf numFmtId="0" fontId="3" fillId="0" borderId="0" xfId="0" applyFont="1" applyAlignment="1">
      <alignment horizontal="center"/>
    </xf>
    <xf numFmtId="0" fontId="3" fillId="0" borderId="1" xfId="0" applyFont="1" applyBorder="1"/>
    <xf numFmtId="0" fontId="0" fillId="0" borderId="2" xfId="0" applyFont="1" applyBorder="1"/>
    <xf numFmtId="0" fontId="0" fillId="0" borderId="2" xfId="0" applyBorder="1"/>
    <xf numFmtId="0" fontId="0" fillId="0" borderId="0" xfId="0" applyFont="1" applyBorder="1"/>
    <xf numFmtId="0" fontId="0" fillId="0" borderId="0" xfId="0" applyBorder="1"/>
    <xf numFmtId="9" fontId="0" fillId="0" borderId="0" xfId="0" applyNumberFormat="1" applyBorder="1"/>
    <xf numFmtId="43" fontId="1" fillId="0" borderId="0" xfId="1" applyFont="1" applyFill="1"/>
    <xf numFmtId="43" fontId="0" fillId="0" borderId="0" xfId="0" applyNumberFormat="1"/>
    <xf numFmtId="43" fontId="0" fillId="0" borderId="0" xfId="1" applyFont="1"/>
    <xf numFmtId="43" fontId="1" fillId="0" borderId="0" xfId="1" applyFont="1"/>
    <xf numFmtId="0" fontId="0" fillId="0" borderId="0" xfId="0" applyFont="1" applyFill="1" applyBorder="1"/>
    <xf numFmtId="0" fontId="3" fillId="0" borderId="0" xfId="0" applyFont="1" applyFill="1" applyBorder="1"/>
    <xf numFmtId="43" fontId="0" fillId="0" borderId="0" xfId="0" applyNumberFormat="1" applyFont="1"/>
    <xf numFmtId="0" fontId="0" fillId="3" borderId="0" xfId="0" applyFont="1" applyFill="1"/>
    <xf numFmtId="0" fontId="0" fillId="3" borderId="0" xfId="0" applyFill="1"/>
    <xf numFmtId="43" fontId="3" fillId="0" borderId="1" xfId="1" applyFont="1" applyBorder="1"/>
    <xf numFmtId="43" fontId="3" fillId="0" borderId="0" xfId="1" applyFont="1"/>
    <xf numFmtId="43" fontId="0" fillId="0" borderId="0" xfId="0" applyNumberFormat="1" applyFill="1"/>
    <xf numFmtId="43" fontId="9" fillId="0" borderId="1" xfId="1" applyFont="1" applyBorder="1"/>
    <xf numFmtId="0" fontId="10" fillId="0" borderId="0" xfId="0" applyFont="1"/>
    <xf numFmtId="43" fontId="10" fillId="0" borderId="0" xfId="0" applyNumberFormat="1" applyFont="1"/>
    <xf numFmtId="43" fontId="0" fillId="2" borderId="0" xfId="0" applyNumberFormat="1" applyFill="1"/>
    <xf numFmtId="9" fontId="0" fillId="2" borderId="0" xfId="0" applyNumberFormat="1" applyFill="1"/>
    <xf numFmtId="0" fontId="7" fillId="2" borderId="0" xfId="0" applyFont="1" applyFill="1"/>
    <xf numFmtId="164" fontId="0" fillId="2" borderId="0" xfId="0" applyNumberFormat="1" applyFill="1"/>
    <xf numFmtId="165" fontId="0" fillId="2" borderId="0" xfId="0" applyNumberFormat="1" applyFill="1"/>
    <xf numFmtId="43" fontId="3" fillId="0" borderId="0" xfId="0" applyNumberFormat="1" applyFont="1"/>
    <xf numFmtId="0" fontId="3" fillId="0" borderId="0" xfId="0" applyFont="1" applyAlignment="1">
      <alignment horizontal="right"/>
    </xf>
    <xf numFmtId="43" fontId="4" fillId="0" borderId="0" xfId="0" applyNumberFormat="1" applyFont="1" applyFill="1"/>
    <xf numFmtId="43" fontId="3" fillId="0" borderId="0" xfId="0" applyNumberFormat="1" applyFont="1" applyFill="1"/>
    <xf numFmtId="0" fontId="3" fillId="0" borderId="0" xfId="0" applyFont="1" applyBorder="1"/>
    <xf numFmtId="9" fontId="4" fillId="0" borderId="0" xfId="0" applyNumberFormat="1" applyFont="1"/>
    <xf numFmtId="0" fontId="0" fillId="0" borderId="1" xfId="0" applyFont="1" applyBorder="1"/>
    <xf numFmtId="0" fontId="0" fillId="0" borderId="1" xfId="0" applyFill="1" applyBorder="1"/>
    <xf numFmtId="0" fontId="0" fillId="0" borderId="1" xfId="0" applyBorder="1"/>
    <xf numFmtId="168" fontId="0" fillId="0" borderId="0" xfId="1" applyNumberFormat="1" applyFont="1"/>
    <xf numFmtId="168" fontId="0" fillId="2" borderId="0" xfId="1" applyNumberFormat="1" applyFont="1" applyFill="1"/>
    <xf numFmtId="0" fontId="0" fillId="2" borderId="0" xfId="0" applyFont="1" applyFill="1"/>
    <xf numFmtId="0" fontId="3" fillId="3" borderId="0" xfId="0" applyFont="1" applyFill="1"/>
    <xf numFmtId="0" fontId="3" fillId="3" borderId="1" xfId="0" applyFont="1" applyFill="1" applyBorder="1"/>
    <xf numFmtId="168" fontId="3" fillId="0" borderId="1" xfId="1" applyNumberFormat="1" applyFont="1" applyBorder="1"/>
    <xf numFmtId="168" fontId="3" fillId="0" borderId="1" xfId="1" applyNumberFormat="1" applyFont="1" applyFill="1" applyBorder="1"/>
    <xf numFmtId="0" fontId="0" fillId="2" borderId="2" xfId="0" applyFill="1" applyBorder="1"/>
    <xf numFmtId="0" fontId="3" fillId="0" borderId="1" xfId="0" applyFont="1" applyFill="1" applyBorder="1"/>
    <xf numFmtId="0" fontId="0" fillId="0" borderId="3" xfId="0" applyFont="1" applyBorder="1"/>
    <xf numFmtId="43" fontId="0" fillId="0" borderId="3" xfId="1" applyFont="1" applyBorder="1"/>
    <xf numFmtId="9" fontId="0" fillId="0" borderId="4" xfId="0" applyNumberFormat="1" applyBorder="1"/>
    <xf numFmtId="9" fontId="3" fillId="0" borderId="4" xfId="2" applyNumberFormat="1" applyFont="1" applyFill="1" applyBorder="1"/>
    <xf numFmtId="9" fontId="3" fillId="2" borderId="4" xfId="0" applyNumberFormat="1" applyFont="1" applyFill="1" applyBorder="1"/>
    <xf numFmtId="9" fontId="3" fillId="0" borderId="4" xfId="0" applyNumberFormat="1" applyFont="1" applyBorder="1"/>
    <xf numFmtId="0" fontId="3" fillId="0" borderId="4" xfId="0" applyFont="1" applyBorder="1"/>
    <xf numFmtId="166" fontId="0" fillId="0" borderId="4" xfId="2" applyNumberFormat="1" applyFont="1" applyBorder="1"/>
    <xf numFmtId="0" fontId="0" fillId="0" borderId="4" xfId="0" applyBorder="1"/>
    <xf numFmtId="0" fontId="3" fillId="2" borderId="4" xfId="0" applyFont="1" applyFill="1" applyBorder="1"/>
    <xf numFmtId="166" fontId="0" fillId="0" borderId="4" xfId="2" applyNumberFormat="1" applyFont="1" applyFill="1" applyBorder="1"/>
    <xf numFmtId="166" fontId="0" fillId="2" borderId="4" xfId="2" applyNumberFormat="1" applyFont="1" applyFill="1" applyBorder="1"/>
    <xf numFmtId="0" fontId="3" fillId="0" borderId="5" xfId="0" applyFont="1" applyFill="1" applyBorder="1"/>
    <xf numFmtId="43" fontId="3" fillId="0" borderId="5" xfId="0" applyNumberFormat="1" applyFont="1" applyBorder="1"/>
    <xf numFmtId="0" fontId="3" fillId="0" borderId="5" xfId="0" applyFont="1" applyBorder="1"/>
    <xf numFmtId="43" fontId="3" fillId="0" borderId="0" xfId="1" applyFont="1" applyBorder="1"/>
    <xf numFmtId="0" fontId="3" fillId="0" borderId="2" xfId="0" applyFont="1" applyFill="1" applyBorder="1"/>
    <xf numFmtId="167" fontId="0" fillId="0" borderId="2" xfId="0" applyNumberFormat="1" applyBorder="1"/>
    <xf numFmtId="43" fontId="3" fillId="0" borderId="4" xfId="0" applyNumberFormat="1" applyFont="1" applyBorder="1"/>
    <xf numFmtId="10" fontId="3" fillId="0" borderId="4" xfId="0" applyNumberFormat="1" applyFont="1" applyBorder="1"/>
    <xf numFmtId="43" fontId="0" fillId="0" borderId="4" xfId="1" applyFont="1" applyBorder="1"/>
    <xf numFmtId="43" fontId="0" fillId="2" borderId="4" xfId="1" applyFont="1" applyFill="1" applyBorder="1"/>
    <xf numFmtId="0" fontId="0" fillId="3" borderId="2" xfId="0" applyFont="1" applyFill="1" applyBorder="1"/>
    <xf numFmtId="0" fontId="0" fillId="3" borderId="2" xfId="0" applyFill="1" applyBorder="1"/>
    <xf numFmtId="0" fontId="3" fillId="4" borderId="1" xfId="0" applyFont="1" applyFill="1" applyBorder="1"/>
    <xf numFmtId="0" fontId="0" fillId="4" borderId="1" xfId="0" applyFill="1" applyBorder="1"/>
    <xf numFmtId="0" fontId="0" fillId="4" borderId="0" xfId="0" applyFont="1" applyFill="1"/>
    <xf numFmtId="0" fontId="0" fillId="4" borderId="0" xfId="0" applyFill="1"/>
    <xf numFmtId="0" fontId="0" fillId="4" borderId="0" xfId="0" applyFont="1" applyFill="1" applyBorder="1"/>
    <xf numFmtId="0" fontId="0" fillId="4" borderId="0" xfId="0" applyFill="1" applyBorder="1"/>
    <xf numFmtId="0" fontId="0" fillId="4" borderId="2" xfId="0" applyFill="1" applyBorder="1"/>
    <xf numFmtId="0" fontId="0" fillId="5" borderId="0" xfId="0" applyFill="1"/>
    <xf numFmtId="0" fontId="0" fillId="5" borderId="2" xfId="0" applyFill="1" applyBorder="1"/>
    <xf numFmtId="169" fontId="0" fillId="0" borderId="0" xfId="0" applyNumberFormat="1"/>
    <xf numFmtId="170" fontId="0" fillId="2" borderId="0" xfId="0" applyNumberFormat="1" applyFill="1"/>
    <xf numFmtId="169" fontId="0" fillId="0" borderId="0" xfId="0" applyNumberFormat="1" applyFill="1"/>
    <xf numFmtId="10" fontId="0" fillId="0" borderId="0" xfId="2" applyNumberFormat="1" applyFont="1" applyFill="1"/>
    <xf numFmtId="9" fontId="0" fillId="2" borderId="2" xfId="0" applyNumberFormat="1" applyFill="1" applyBorder="1"/>
    <xf numFmtId="0" fontId="3" fillId="0" borderId="1" xfId="0" applyFont="1" applyBorder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3" xfId="0" applyBorder="1" applyAlignment="1">
      <alignment horizontal="center"/>
    </xf>
    <xf numFmtId="43" fontId="3" fillId="0" borderId="1" xfId="0" applyNumberFormat="1" applyFont="1" applyFill="1" applyBorder="1"/>
    <xf numFmtId="0" fontId="11" fillId="6" borderId="6" xfId="0" applyFont="1" applyFill="1" applyBorder="1" applyAlignment="1">
      <alignment horizontal="center"/>
    </xf>
    <xf numFmtId="0" fontId="11" fillId="6" borderId="7" xfId="0" applyFont="1" applyFill="1" applyBorder="1" applyAlignment="1">
      <alignment horizontal="center"/>
    </xf>
    <xf numFmtId="0" fontId="11" fillId="6" borderId="8" xfId="0" applyFont="1" applyFill="1" applyBorder="1" applyAlignment="1">
      <alignment horizontal="center"/>
    </xf>
  </cellXfs>
  <cellStyles count="23">
    <cellStyle name="Comma" xfId="1" builtinId="3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Normal" xfId="0" builtinId="0"/>
    <cellStyle name="Percent" xfId="2" builtinId="5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7"/>
  <sheetViews>
    <sheetView tabSelected="1" zoomScale="125" zoomScaleNormal="125" zoomScalePageLayoutView="125" workbookViewId="0">
      <selection activeCell="L18" sqref="L18"/>
    </sheetView>
  </sheetViews>
  <sheetFormatPr baseColWidth="10" defaultRowHeight="15" x14ac:dyDescent="0"/>
  <cols>
    <col min="1" max="1" width="30.83203125" customWidth="1"/>
    <col min="2" max="2" width="16" customWidth="1"/>
    <col min="3" max="3" width="9.6640625" customWidth="1"/>
    <col min="4" max="5" width="11.5" bestFit="1" customWidth="1"/>
    <col min="6" max="6" width="12.5" customWidth="1"/>
    <col min="7" max="7" width="11.5" bestFit="1" customWidth="1"/>
  </cols>
  <sheetData>
    <row r="1" spans="1:8" ht="23">
      <c r="A1" s="106" t="s">
        <v>153</v>
      </c>
      <c r="B1" s="107"/>
      <c r="C1" s="107"/>
      <c r="D1" s="107"/>
      <c r="E1" s="107"/>
      <c r="F1" s="107"/>
      <c r="G1" s="107"/>
      <c r="H1" s="108"/>
    </row>
    <row r="2" spans="1:8" s="1" customFormat="1">
      <c r="A2" s="1" t="s">
        <v>5</v>
      </c>
    </row>
    <row r="3" spans="1:8" s="1" customFormat="1">
      <c r="A3" s="1" t="s">
        <v>6</v>
      </c>
      <c r="D3" s="1" t="s">
        <v>152</v>
      </c>
      <c r="H3" s="48"/>
    </row>
    <row r="4" spans="1:8" s="1" customFormat="1" ht="16" thickBot="1">
      <c r="A4" s="18" t="s">
        <v>0</v>
      </c>
      <c r="B4" s="18">
        <v>0</v>
      </c>
      <c r="C4" s="18">
        <v>1</v>
      </c>
      <c r="D4" s="18" t="s">
        <v>126</v>
      </c>
      <c r="E4" s="48"/>
      <c r="F4" s="48"/>
      <c r="G4" s="48"/>
      <c r="H4" s="48"/>
    </row>
    <row r="5" spans="1:8" s="1" customFormat="1">
      <c r="A5" s="1" t="s">
        <v>7</v>
      </c>
      <c r="B5" s="1">
        <f>SUM(B6:B8)</f>
        <v>300</v>
      </c>
      <c r="C5" s="1">
        <f>SUM(C6:C8)</f>
        <v>300</v>
      </c>
      <c r="D5" s="56">
        <f>SUM(B5:C5)</f>
        <v>600</v>
      </c>
      <c r="E5" s="48"/>
      <c r="F5" s="48"/>
      <c r="G5" s="48"/>
      <c r="H5" s="48"/>
    </row>
    <row r="6" spans="1:8">
      <c r="A6" t="s">
        <v>8</v>
      </c>
      <c r="B6">
        <v>100</v>
      </c>
      <c r="D6" s="56">
        <f t="shared" ref="D6:D10" si="0">SUM(B6:C6)</f>
        <v>100</v>
      </c>
      <c r="E6" s="22"/>
      <c r="F6" s="22"/>
      <c r="G6" s="22"/>
      <c r="H6" s="22"/>
    </row>
    <row r="7" spans="1:8" s="5" customFormat="1">
      <c r="A7" s="5" t="s">
        <v>10</v>
      </c>
      <c r="C7" s="55">
        <v>300</v>
      </c>
      <c r="D7" s="56">
        <f t="shared" si="0"/>
        <v>300</v>
      </c>
      <c r="E7" s="21"/>
      <c r="F7" s="21"/>
      <c r="G7" s="21"/>
      <c r="H7" s="21"/>
    </row>
    <row r="8" spans="1:8" s="5" customFormat="1">
      <c r="A8" s="5" t="s">
        <v>11</v>
      </c>
      <c r="B8" s="55">
        <v>200</v>
      </c>
      <c r="D8" s="56">
        <f t="shared" si="0"/>
        <v>200</v>
      </c>
      <c r="E8" s="21"/>
      <c r="F8" s="21"/>
      <c r="G8" s="21"/>
      <c r="H8" s="21"/>
    </row>
    <row r="9" spans="1:8" s="1" customFormat="1">
      <c r="A9" s="1" t="s">
        <v>114</v>
      </c>
      <c r="C9" s="1">
        <v>50</v>
      </c>
      <c r="D9" s="56">
        <f t="shared" si="0"/>
        <v>50</v>
      </c>
      <c r="E9" s="48"/>
      <c r="F9" s="48"/>
      <c r="G9" s="48"/>
      <c r="H9" s="48"/>
    </row>
    <row r="10" spans="1:8" s="1" customFormat="1" ht="16" thickBot="1">
      <c r="A10" s="18" t="s">
        <v>113</v>
      </c>
      <c r="B10" s="18">
        <f>B5+B9</f>
        <v>300</v>
      </c>
      <c r="C10" s="18">
        <f>C5+C9</f>
        <v>350</v>
      </c>
      <c r="D10" s="57">
        <f t="shared" si="0"/>
        <v>650</v>
      </c>
      <c r="E10" s="48"/>
      <c r="F10" s="48"/>
      <c r="G10" s="48"/>
      <c r="H10" s="48"/>
    </row>
    <row r="11" spans="1:8" s="1" customFormat="1">
      <c r="A11" s="1" t="s">
        <v>12</v>
      </c>
      <c r="H11" s="48"/>
    </row>
    <row r="12" spans="1:8" s="1" customFormat="1" ht="16" thickBot="1">
      <c r="A12" s="18" t="s">
        <v>0</v>
      </c>
      <c r="B12" s="18">
        <v>0</v>
      </c>
      <c r="C12" s="18">
        <v>1</v>
      </c>
      <c r="D12" s="57" t="s">
        <v>126</v>
      </c>
      <c r="E12" s="48"/>
      <c r="F12" s="48"/>
      <c r="G12" s="48"/>
      <c r="H12" s="48"/>
    </row>
    <row r="13" spans="1:8" s="1" customFormat="1">
      <c r="A13" s="5" t="s">
        <v>115</v>
      </c>
      <c r="B13" s="55">
        <v>250</v>
      </c>
      <c r="C13" s="55">
        <v>150</v>
      </c>
      <c r="D13" s="56">
        <f>B13+C13</f>
        <v>400</v>
      </c>
      <c r="E13" s="48"/>
      <c r="F13" s="48"/>
      <c r="G13" s="48"/>
      <c r="H13" s="48"/>
    </row>
    <row r="14" spans="1:8" s="1" customFormat="1">
      <c r="A14" s="5" t="s">
        <v>116</v>
      </c>
      <c r="B14" s="5">
        <v>50</v>
      </c>
      <c r="C14" s="5">
        <f>C10-C13</f>
        <v>200</v>
      </c>
      <c r="D14" s="56">
        <f t="shared" ref="D14:D15" si="1">B14+C14</f>
        <v>250</v>
      </c>
      <c r="E14" s="48"/>
      <c r="F14" s="48"/>
      <c r="G14" s="48"/>
      <c r="H14" s="48"/>
    </row>
    <row r="15" spans="1:8" s="1" customFormat="1" ht="16" thickBot="1">
      <c r="A15" s="18" t="s">
        <v>117</v>
      </c>
      <c r="B15" s="18">
        <f>B13+B14</f>
        <v>300</v>
      </c>
      <c r="C15" s="18">
        <f t="shared" ref="C15" si="2">C13+C14</f>
        <v>350</v>
      </c>
      <c r="D15" s="57">
        <f t="shared" si="1"/>
        <v>650</v>
      </c>
      <c r="E15" s="48"/>
      <c r="F15" s="48"/>
      <c r="G15" s="48"/>
      <c r="H15" s="48"/>
    </row>
    <row r="16" spans="1:8" s="2" customFormat="1">
      <c r="A16" s="2" t="s">
        <v>118</v>
      </c>
      <c r="B16" s="49">
        <v>0.14000000000000001</v>
      </c>
      <c r="C16" s="2" t="s">
        <v>119</v>
      </c>
    </row>
    <row r="17" spans="1:7" s="2" customFormat="1">
      <c r="A17" s="2" t="s">
        <v>13</v>
      </c>
      <c r="B17" s="49">
        <v>0.1</v>
      </c>
      <c r="C17" s="2" t="s">
        <v>14</v>
      </c>
    </row>
    <row r="18" spans="1:7" s="1" customFormat="1">
      <c r="A18" s="1" t="s">
        <v>15</v>
      </c>
    </row>
    <row r="19" spans="1:7">
      <c r="A19" s="5" t="s">
        <v>120</v>
      </c>
      <c r="B19" s="54">
        <v>700</v>
      </c>
      <c r="C19" t="s">
        <v>121</v>
      </c>
    </row>
    <row r="20" spans="1:7" ht="16" thickBot="1">
      <c r="A20" s="50" t="s">
        <v>0</v>
      </c>
      <c r="B20" s="51">
        <v>0</v>
      </c>
      <c r="C20" s="52">
        <v>1</v>
      </c>
      <c r="D20" s="52">
        <v>2</v>
      </c>
      <c r="E20" s="52">
        <v>3</v>
      </c>
      <c r="F20" s="52">
        <v>4</v>
      </c>
      <c r="G20" s="52">
        <v>5</v>
      </c>
    </row>
    <row r="21" spans="1:7">
      <c r="A21" s="5" t="s">
        <v>122</v>
      </c>
      <c r="B21" s="7"/>
      <c r="C21" s="3">
        <v>0.5</v>
      </c>
      <c r="D21" s="40">
        <v>0.9</v>
      </c>
      <c r="E21" s="3">
        <f>D21</f>
        <v>0.9</v>
      </c>
      <c r="F21" s="3">
        <f t="shared" ref="F21:G21" si="3">E21</f>
        <v>0.9</v>
      </c>
      <c r="G21" s="3">
        <f t="shared" si="3"/>
        <v>0.9</v>
      </c>
    </row>
    <row r="22" spans="1:7">
      <c r="A22" s="5" t="s">
        <v>123</v>
      </c>
      <c r="B22" s="7"/>
      <c r="C22">
        <f>$B$19*C21</f>
        <v>350</v>
      </c>
      <c r="D22">
        <f t="shared" ref="D22:G22" si="4">$B$19*D21</f>
        <v>630</v>
      </c>
      <c r="E22">
        <f t="shared" si="4"/>
        <v>630</v>
      </c>
      <c r="F22">
        <f t="shared" si="4"/>
        <v>630</v>
      </c>
      <c r="G22">
        <f t="shared" si="4"/>
        <v>630</v>
      </c>
    </row>
    <row r="23" spans="1:7">
      <c r="A23" s="5" t="s">
        <v>124</v>
      </c>
      <c r="B23" s="95">
        <v>0.05</v>
      </c>
      <c r="C23" s="6">
        <v>2</v>
      </c>
      <c r="D23" s="26">
        <f>C23*(1+$B$23)</f>
        <v>2.1</v>
      </c>
      <c r="E23" s="26">
        <f t="shared" ref="E23:G23" si="5">D23*(1+$B$23)</f>
        <v>2.2050000000000001</v>
      </c>
      <c r="F23" s="26">
        <f t="shared" si="5"/>
        <v>2.3152500000000003</v>
      </c>
      <c r="G23" s="26">
        <f t="shared" si="5"/>
        <v>2.4310125000000005</v>
      </c>
    </row>
    <row r="24" spans="1:7" s="1" customFormat="1" ht="16" thickBot="1">
      <c r="A24" s="58" t="s">
        <v>125</v>
      </c>
      <c r="B24" s="59"/>
      <c r="C24" s="58">
        <f>C22*C23</f>
        <v>700</v>
      </c>
      <c r="D24" s="58">
        <f t="shared" ref="D24:G24" si="6">D22*D23</f>
        <v>1323</v>
      </c>
      <c r="E24" s="58">
        <f t="shared" si="6"/>
        <v>1389.15</v>
      </c>
      <c r="F24" s="58">
        <f t="shared" si="6"/>
        <v>1458.6075000000001</v>
      </c>
      <c r="G24" s="58">
        <f t="shared" si="6"/>
        <v>1531.5378750000002</v>
      </c>
    </row>
    <row r="25" spans="1:7" s="1" customFormat="1">
      <c r="A25" s="1" t="s">
        <v>16</v>
      </c>
    </row>
    <row r="26" spans="1:7" s="1" customFormat="1" ht="16" thickBot="1">
      <c r="A26" s="58" t="s">
        <v>0</v>
      </c>
      <c r="B26" s="59">
        <v>0</v>
      </c>
      <c r="C26" s="58">
        <v>1</v>
      </c>
      <c r="D26" s="58">
        <v>2</v>
      </c>
      <c r="E26" s="58">
        <v>3</v>
      </c>
      <c r="F26" s="58">
        <v>4</v>
      </c>
      <c r="G26" s="58">
        <v>5</v>
      </c>
    </row>
    <row r="27" spans="1:7" s="1" customFormat="1">
      <c r="A27" s="5" t="s">
        <v>2</v>
      </c>
      <c r="B27" s="96">
        <v>0.35</v>
      </c>
      <c r="C27" s="53">
        <f>$B$27*C24</f>
        <v>244.99999999999997</v>
      </c>
      <c r="D27" s="53">
        <f t="shared" ref="D27:G27" si="7">$B$27*D24</f>
        <v>463.04999999999995</v>
      </c>
      <c r="E27" s="53">
        <f t="shared" si="7"/>
        <v>486.20249999999999</v>
      </c>
      <c r="F27" s="53">
        <f t="shared" si="7"/>
        <v>510.51262500000001</v>
      </c>
      <c r="G27" s="53">
        <f t="shared" si="7"/>
        <v>536.03825625000002</v>
      </c>
    </row>
    <row r="28" spans="1:7">
      <c r="A28" t="s">
        <v>4</v>
      </c>
      <c r="B28" s="97">
        <v>0.05</v>
      </c>
      <c r="C28" s="6">
        <v>450</v>
      </c>
      <c r="D28" s="53">
        <f>C28*(1+$B$28)</f>
        <v>472.5</v>
      </c>
      <c r="E28" s="53">
        <f t="shared" ref="E28:G28" si="8">D28*(1+$B$28)</f>
        <v>496.125</v>
      </c>
      <c r="F28" s="53">
        <f t="shared" si="8"/>
        <v>520.93124999999998</v>
      </c>
      <c r="G28" s="53">
        <f t="shared" si="8"/>
        <v>546.97781250000003</v>
      </c>
    </row>
    <row r="29" spans="1:7" s="1" customFormat="1" ht="16" thickBot="1">
      <c r="A29" s="58" t="s">
        <v>127</v>
      </c>
      <c r="B29" s="59"/>
      <c r="C29" s="58">
        <f>SUM(C27:C28)</f>
        <v>695</v>
      </c>
      <c r="D29" s="58">
        <f t="shared" ref="D29:G29" si="9">SUM(D27:D28)</f>
        <v>935.55</v>
      </c>
      <c r="E29" s="58">
        <f t="shared" si="9"/>
        <v>982.32749999999999</v>
      </c>
      <c r="F29" s="58">
        <f t="shared" si="9"/>
        <v>1031.4438749999999</v>
      </c>
      <c r="G29" s="58">
        <f t="shared" si="9"/>
        <v>1083.0160687500002</v>
      </c>
    </row>
    <row r="30" spans="1:7" s="1" customFormat="1">
      <c r="A30" s="1" t="s">
        <v>17</v>
      </c>
      <c r="B30" s="1">
        <v>5</v>
      </c>
      <c r="C30" s="1" t="s">
        <v>18</v>
      </c>
    </row>
    <row r="31" spans="1:7" s="1" customFormat="1">
      <c r="A31" s="1" t="s">
        <v>19</v>
      </c>
      <c r="B31" s="1">
        <v>5</v>
      </c>
      <c r="C31" s="1" t="s">
        <v>18</v>
      </c>
    </row>
    <row r="32" spans="1:7">
      <c r="A32" s="1" t="s">
        <v>20</v>
      </c>
    </row>
    <row r="33" spans="1:7" s="5" customFormat="1">
      <c r="A33" s="5" t="s">
        <v>21</v>
      </c>
      <c r="B33" s="9">
        <v>0.1</v>
      </c>
      <c r="C33" s="5" t="s">
        <v>3</v>
      </c>
    </row>
    <row r="34" spans="1:7">
      <c r="A34" s="5" t="s">
        <v>22</v>
      </c>
      <c r="B34" s="3">
        <v>0.1</v>
      </c>
      <c r="C34" s="5" t="s">
        <v>23</v>
      </c>
    </row>
    <row r="35" spans="1:7" s="5" customFormat="1">
      <c r="A35" s="5" t="s">
        <v>24</v>
      </c>
      <c r="B35" s="9">
        <v>0</v>
      </c>
      <c r="C35" s="5" t="s">
        <v>23</v>
      </c>
    </row>
    <row r="36" spans="1:7">
      <c r="A36" s="5" t="s">
        <v>25</v>
      </c>
      <c r="B36" s="3">
        <v>0</v>
      </c>
      <c r="C36" s="5" t="s">
        <v>3</v>
      </c>
    </row>
    <row r="37" spans="1:7" s="1" customFormat="1">
      <c r="A37" s="1" t="s">
        <v>26</v>
      </c>
    </row>
    <row r="38" spans="1:7">
      <c r="A38" s="5" t="s">
        <v>27</v>
      </c>
      <c r="B38">
        <f>D6</f>
        <v>100</v>
      </c>
      <c r="C38" s="5" t="s">
        <v>9</v>
      </c>
    </row>
    <row r="39" spans="1:7">
      <c r="A39" s="5" t="s">
        <v>28</v>
      </c>
      <c r="B39">
        <f>D9</f>
        <v>50</v>
      </c>
      <c r="C39" s="5" t="s">
        <v>9</v>
      </c>
    </row>
    <row r="40" spans="1:7">
      <c r="A40" s="5" t="s">
        <v>29</v>
      </c>
      <c r="B40">
        <f>D5*10%</f>
        <v>60</v>
      </c>
      <c r="C40" s="5" t="s">
        <v>9</v>
      </c>
    </row>
    <row r="41" spans="1:7" s="1" customFormat="1">
      <c r="A41" s="1" t="s">
        <v>30</v>
      </c>
      <c r="B41" s="4">
        <v>0.2</v>
      </c>
    </row>
    <row r="42" spans="1:7" s="1" customFormat="1">
      <c r="A42" s="1" t="s">
        <v>31</v>
      </c>
    </row>
    <row r="43" spans="1:7">
      <c r="A43" s="5" t="s">
        <v>32</v>
      </c>
      <c r="B43" t="s">
        <v>33</v>
      </c>
      <c r="D43" s="98">
        <f>(D13/D15)*B16+(D14/D15)*B17</f>
        <v>0.12461538461538463</v>
      </c>
    </row>
    <row r="44" spans="1:7" ht="16" thickBot="1">
      <c r="A44" s="19" t="s">
        <v>34</v>
      </c>
      <c r="B44" s="20" t="s">
        <v>35</v>
      </c>
      <c r="C44" s="20"/>
      <c r="D44" s="99">
        <f>B16</f>
        <v>0.14000000000000001</v>
      </c>
      <c r="E44" s="20"/>
      <c r="F44" s="20"/>
      <c r="G44" s="20"/>
    </row>
    <row r="45" spans="1:7">
      <c r="A45" s="21"/>
      <c r="B45" s="22"/>
      <c r="C45" s="22"/>
      <c r="D45" s="23"/>
      <c r="E45" s="22"/>
    </row>
    <row r="46" spans="1:7" s="1" customFormat="1">
      <c r="A46" s="1" t="s">
        <v>36</v>
      </c>
    </row>
    <row r="47" spans="1:7">
      <c r="A47" s="1" t="s">
        <v>37</v>
      </c>
      <c r="B47" t="s">
        <v>128</v>
      </c>
    </row>
    <row r="48" spans="1:7" s="1" customFormat="1" ht="16" thickBot="1">
      <c r="A48" s="18" t="s">
        <v>0</v>
      </c>
      <c r="B48" s="18">
        <v>0</v>
      </c>
      <c r="C48" s="18">
        <v>1</v>
      </c>
      <c r="D48" s="18">
        <v>2</v>
      </c>
      <c r="E48" s="18">
        <v>3</v>
      </c>
      <c r="F48" s="18">
        <v>4</v>
      </c>
      <c r="G48" s="18">
        <v>5</v>
      </c>
    </row>
    <row r="49" spans="1:7">
      <c r="A49" s="5" t="s">
        <v>38</v>
      </c>
    </row>
    <row r="50" spans="1:7">
      <c r="A50" s="5" t="s">
        <v>39</v>
      </c>
      <c r="C50" s="10"/>
      <c r="D50" s="10"/>
      <c r="E50" s="10"/>
    </row>
    <row r="51" spans="1:7">
      <c r="A51" s="5" t="s">
        <v>40</v>
      </c>
      <c r="C51" s="7"/>
      <c r="D51" s="7"/>
      <c r="E51" s="7"/>
    </row>
    <row r="52" spans="1:7" s="2" customFormat="1">
      <c r="A52" s="2" t="s">
        <v>41</v>
      </c>
    </row>
    <row r="53" spans="1:7" s="2" customFormat="1">
      <c r="A53" s="2" t="s">
        <v>42</v>
      </c>
      <c r="D53" s="15"/>
      <c r="E53" s="15"/>
      <c r="F53" s="15"/>
      <c r="G53" s="15"/>
    </row>
    <row r="54" spans="1:7">
      <c r="A54" s="5" t="s">
        <v>43</v>
      </c>
      <c r="C54" s="6">
        <f>C14</f>
        <v>200</v>
      </c>
    </row>
    <row r="55" spans="1:7" ht="16" thickBot="1">
      <c r="A55" s="19" t="s">
        <v>44</v>
      </c>
      <c r="B55" s="60">
        <f>B14</f>
        <v>50</v>
      </c>
      <c r="C55" s="20"/>
      <c r="D55" s="20"/>
      <c r="E55" s="20"/>
      <c r="F55" s="20"/>
      <c r="G55" s="20"/>
    </row>
    <row r="56" spans="1:7" s="11" customFormat="1">
      <c r="A56" s="11" t="s">
        <v>45</v>
      </c>
    </row>
    <row r="57" spans="1:7" s="7" customFormat="1" ht="16" thickBot="1">
      <c r="A57" s="18" t="s">
        <v>0</v>
      </c>
      <c r="B57" s="100" t="s">
        <v>46</v>
      </c>
      <c r="C57" s="18">
        <v>1</v>
      </c>
      <c r="D57" s="18">
        <v>2</v>
      </c>
      <c r="E57" s="18">
        <v>3</v>
      </c>
      <c r="F57" s="61">
        <v>4</v>
      </c>
      <c r="G57" s="61">
        <v>5</v>
      </c>
    </row>
    <row r="58" spans="1:7" s="7" customFormat="1">
      <c r="A58" s="13" t="s">
        <v>3</v>
      </c>
      <c r="B58" s="101" t="s">
        <v>47</v>
      </c>
      <c r="C58" s="8"/>
      <c r="D58" s="8"/>
      <c r="E58" s="8"/>
      <c r="F58" s="8"/>
      <c r="G58" s="8"/>
    </row>
    <row r="59" spans="1:7" s="7" customFormat="1">
      <c r="A59" s="13" t="s">
        <v>48</v>
      </c>
      <c r="B59" s="101" t="s">
        <v>54</v>
      </c>
      <c r="C59" s="14"/>
      <c r="D59" s="14"/>
      <c r="E59" s="14"/>
      <c r="F59" s="14"/>
      <c r="G59" s="14"/>
    </row>
    <row r="60" spans="1:7" s="15" customFormat="1">
      <c r="A60" s="15" t="s">
        <v>49</v>
      </c>
      <c r="B60" s="102" t="s">
        <v>53</v>
      </c>
      <c r="C60" s="16"/>
      <c r="D60" s="16"/>
      <c r="E60" s="16"/>
    </row>
    <row r="61" spans="1:7" s="15" customFormat="1">
      <c r="A61" s="15" t="s">
        <v>50</v>
      </c>
      <c r="B61" s="102" t="s">
        <v>52</v>
      </c>
      <c r="C61" s="16"/>
      <c r="D61" s="16"/>
      <c r="E61" s="16"/>
    </row>
    <row r="62" spans="1:7" s="13" customFormat="1">
      <c r="A62" s="13" t="s">
        <v>51</v>
      </c>
      <c r="B62" s="103" t="s">
        <v>55</v>
      </c>
      <c r="C62" s="24"/>
      <c r="D62" s="24"/>
      <c r="E62" s="24"/>
      <c r="F62" s="24"/>
      <c r="G62" s="24"/>
    </row>
    <row r="63" spans="1:7" s="13" customFormat="1">
      <c r="A63" s="13" t="s">
        <v>56</v>
      </c>
      <c r="B63" s="103" t="s">
        <v>57</v>
      </c>
      <c r="C63" s="24"/>
      <c r="D63" s="24"/>
      <c r="E63" s="24"/>
    </row>
    <row r="64" spans="1:7" s="13" customFormat="1">
      <c r="A64" s="13" t="s">
        <v>58</v>
      </c>
      <c r="B64" s="103" t="s">
        <v>59</v>
      </c>
      <c r="C64" s="24"/>
      <c r="D64" s="24"/>
      <c r="E64" s="24"/>
    </row>
    <row r="65" spans="1:9" s="5" customFormat="1">
      <c r="A65" s="13" t="s">
        <v>60</v>
      </c>
      <c r="B65" s="103" t="s">
        <v>61</v>
      </c>
      <c r="C65" s="27"/>
      <c r="D65" s="27"/>
      <c r="E65" s="27"/>
      <c r="F65" s="27"/>
      <c r="G65" s="27"/>
    </row>
    <row r="66" spans="1:9" s="5" customFormat="1">
      <c r="A66" s="13" t="s">
        <v>62</v>
      </c>
      <c r="B66" s="103" t="s">
        <v>63</v>
      </c>
      <c r="C66" s="27"/>
      <c r="D66" s="27"/>
      <c r="E66" s="27"/>
    </row>
    <row r="67" spans="1:9" s="5" customFormat="1">
      <c r="A67" s="62" t="s">
        <v>64</v>
      </c>
      <c r="B67" s="104" t="s">
        <v>65</v>
      </c>
      <c r="C67" s="63"/>
      <c r="D67" s="63"/>
      <c r="E67" s="63"/>
      <c r="F67" s="62"/>
      <c r="G67" s="62"/>
    </row>
    <row r="68" spans="1:9" s="1" customFormat="1">
      <c r="A68" s="29" t="s">
        <v>66</v>
      </c>
      <c r="C68" s="44"/>
      <c r="D68" s="44"/>
      <c r="E68" s="44"/>
      <c r="F68" s="44"/>
      <c r="G68" s="44"/>
      <c r="H68" s="44"/>
      <c r="I68" s="4"/>
    </row>
    <row r="69" spans="1:9" ht="16" thickBot="1">
      <c r="A69" s="18" t="s">
        <v>0</v>
      </c>
      <c r="B69" s="18">
        <v>0</v>
      </c>
      <c r="C69" s="18">
        <v>1</v>
      </c>
      <c r="D69" s="18">
        <v>2</v>
      </c>
      <c r="E69" s="18">
        <v>3</v>
      </c>
      <c r="F69" s="18">
        <v>4</v>
      </c>
      <c r="G69" s="61">
        <v>5</v>
      </c>
      <c r="H69" s="61">
        <v>6</v>
      </c>
    </row>
    <row r="70" spans="1:9">
      <c r="A70" s="5" t="s">
        <v>21</v>
      </c>
      <c r="C70" s="35"/>
      <c r="D70" s="35"/>
      <c r="E70" s="35"/>
      <c r="F70" s="7"/>
      <c r="G70" s="7"/>
    </row>
    <row r="71" spans="1:9">
      <c r="A71" s="5" t="s">
        <v>22</v>
      </c>
      <c r="C71" s="35"/>
      <c r="D71" s="35"/>
      <c r="E71" s="35"/>
      <c r="F71" s="7"/>
      <c r="G71" s="7"/>
    </row>
    <row r="72" spans="1:9">
      <c r="A72" s="5" t="s">
        <v>24</v>
      </c>
      <c r="C72" s="35"/>
      <c r="D72" s="35"/>
      <c r="E72" s="35"/>
      <c r="F72" s="7"/>
      <c r="G72" s="7"/>
    </row>
    <row r="73" spans="1:9">
      <c r="A73" s="5" t="s">
        <v>25</v>
      </c>
      <c r="C73" s="35"/>
      <c r="D73" s="35"/>
      <c r="E73" s="35"/>
      <c r="F73" s="7"/>
      <c r="G73" s="7"/>
    </row>
    <row r="74" spans="1:9" ht="16" thickBot="1">
      <c r="A74" s="18" t="s">
        <v>67</v>
      </c>
      <c r="B74" s="18"/>
      <c r="C74" s="105"/>
      <c r="D74" s="105"/>
      <c r="E74" s="105"/>
      <c r="F74" s="105"/>
      <c r="G74" s="51"/>
      <c r="H74" s="52"/>
    </row>
    <row r="75" spans="1:9">
      <c r="A75" s="5" t="s">
        <v>68</v>
      </c>
      <c r="C75" s="25"/>
      <c r="D75" s="25"/>
      <c r="E75" s="25"/>
      <c r="F75" s="25"/>
    </row>
    <row r="76" spans="1:9">
      <c r="A76" s="5" t="s">
        <v>69</v>
      </c>
      <c r="C76" s="25"/>
      <c r="D76" s="25"/>
      <c r="E76" s="25"/>
      <c r="F76" s="25"/>
    </row>
    <row r="77" spans="1:9">
      <c r="A77" s="5" t="s">
        <v>70</v>
      </c>
      <c r="C77" s="25"/>
      <c r="D77" s="25"/>
      <c r="E77" s="25"/>
      <c r="F77" s="25"/>
    </row>
    <row r="78" spans="1:9">
      <c r="A78" s="5" t="s">
        <v>71</v>
      </c>
      <c r="C78" s="25"/>
      <c r="D78" s="25"/>
      <c r="E78" s="25"/>
      <c r="F78" s="25"/>
    </row>
    <row r="79" spans="1:9" ht="16" thickBot="1">
      <c r="A79" s="18" t="s">
        <v>72</v>
      </c>
      <c r="B79" s="18"/>
      <c r="C79" s="18"/>
      <c r="D79" s="18"/>
      <c r="E79" s="18"/>
      <c r="F79" s="18"/>
      <c r="G79" s="52"/>
      <c r="H79" s="52"/>
    </row>
    <row r="80" spans="1:9" s="1" customFormat="1">
      <c r="A80" s="1" t="s">
        <v>73</v>
      </c>
    </row>
    <row r="81" spans="1:8" ht="16" thickBot="1">
      <c r="A81" s="18" t="s">
        <v>0</v>
      </c>
      <c r="B81" s="18">
        <v>0</v>
      </c>
      <c r="C81" s="18">
        <v>1</v>
      </c>
      <c r="D81" s="18">
        <v>2</v>
      </c>
      <c r="E81" s="18">
        <v>3</v>
      </c>
      <c r="F81" s="18">
        <v>4</v>
      </c>
      <c r="G81" s="18">
        <v>5</v>
      </c>
      <c r="H81" s="18">
        <v>6</v>
      </c>
    </row>
    <row r="82" spans="1:8" ht="16" thickBot="1">
      <c r="A82" s="29" t="s">
        <v>74</v>
      </c>
      <c r="B82" s="18"/>
      <c r="C82" s="18"/>
      <c r="D82" s="18"/>
      <c r="E82" s="18"/>
      <c r="F82" s="18"/>
      <c r="G82" s="18"/>
      <c r="H82" s="18"/>
    </row>
    <row r="83" spans="1:8" s="5" customFormat="1">
      <c r="A83" s="28" t="s">
        <v>75</v>
      </c>
      <c r="C83" s="30"/>
      <c r="D83" s="30"/>
      <c r="E83" s="30"/>
      <c r="F83" s="30"/>
    </row>
    <row r="84" spans="1:8" s="5" customFormat="1">
      <c r="A84" s="28" t="s">
        <v>76</v>
      </c>
      <c r="C84" s="30"/>
      <c r="D84" s="30"/>
      <c r="E84" s="30"/>
      <c r="F84" s="30"/>
    </row>
    <row r="85" spans="1:8" s="5" customFormat="1">
      <c r="A85" s="28" t="s">
        <v>77</v>
      </c>
      <c r="B85" s="31"/>
    </row>
    <row r="86" spans="1:8">
      <c r="A86" s="5" t="s">
        <v>27</v>
      </c>
      <c r="F86" s="32"/>
    </row>
    <row r="87" spans="1:8">
      <c r="A87" s="5" t="s">
        <v>28</v>
      </c>
      <c r="F87" s="32"/>
    </row>
    <row r="88" spans="1:8">
      <c r="A88" s="5" t="s">
        <v>29</v>
      </c>
      <c r="F88" s="32"/>
    </row>
    <row r="89" spans="1:8" ht="16" thickBot="1">
      <c r="A89" s="29" t="s">
        <v>78</v>
      </c>
      <c r="B89" s="33"/>
      <c r="C89" s="33"/>
      <c r="D89" s="33"/>
      <c r="E89" s="33"/>
      <c r="F89" s="33"/>
      <c r="G89" s="33"/>
      <c r="H89" s="33"/>
    </row>
    <row r="90" spans="1:8">
      <c r="A90" s="5" t="s">
        <v>79</v>
      </c>
    </row>
    <row r="91" spans="1:8">
      <c r="A91" s="5" t="s">
        <v>80</v>
      </c>
      <c r="C91" s="25"/>
      <c r="D91" s="25"/>
      <c r="E91" s="25"/>
      <c r="F91" s="25"/>
    </row>
    <row r="92" spans="1:8">
      <c r="A92" s="5" t="s">
        <v>81</v>
      </c>
      <c r="C92" s="25"/>
      <c r="D92" s="25"/>
      <c r="E92" s="25"/>
      <c r="F92" s="25"/>
    </row>
    <row r="93" spans="1:8">
      <c r="A93" s="5" t="s">
        <v>82</v>
      </c>
      <c r="C93" s="25"/>
      <c r="D93" s="25"/>
      <c r="E93" s="25"/>
      <c r="F93" s="25"/>
    </row>
    <row r="94" spans="1:8">
      <c r="A94" s="5" t="s">
        <v>83</v>
      </c>
      <c r="C94" s="25"/>
      <c r="D94" s="25"/>
      <c r="E94" s="25"/>
      <c r="F94" s="25"/>
    </row>
    <row r="95" spans="1:8">
      <c r="A95" s="5" t="s">
        <v>86</v>
      </c>
      <c r="C95" s="25"/>
      <c r="D95" s="25"/>
      <c r="E95" s="25"/>
      <c r="F95" s="25"/>
    </row>
    <row r="96" spans="1:8">
      <c r="A96" s="5" t="s">
        <v>84</v>
      </c>
      <c r="C96" s="25"/>
      <c r="D96" s="25"/>
      <c r="E96" s="25"/>
      <c r="F96" s="25"/>
    </row>
    <row r="97" spans="1:8" ht="16" thickBot="1">
      <c r="A97" s="36" t="s">
        <v>85</v>
      </c>
      <c r="B97" s="36"/>
      <c r="C97" s="36"/>
      <c r="D97" s="36"/>
      <c r="E97" s="36"/>
      <c r="F97" s="36"/>
      <c r="G97" s="36"/>
      <c r="H97" s="36"/>
    </row>
    <row r="98" spans="1:8" s="2" customFormat="1">
      <c r="A98" s="37" t="s">
        <v>89</v>
      </c>
      <c r="B98" s="38">
        <f>B97</f>
        <v>0</v>
      </c>
      <c r="C98" s="38">
        <f>B98+C97</f>
        <v>0</v>
      </c>
      <c r="D98" s="38">
        <f t="shared" ref="D98:H98" si="10">C98+D97</f>
        <v>0</v>
      </c>
      <c r="E98" s="38">
        <f t="shared" si="10"/>
        <v>0</v>
      </c>
      <c r="F98" s="38">
        <f t="shared" si="10"/>
        <v>0</v>
      </c>
      <c r="G98" s="38">
        <f t="shared" si="10"/>
        <v>0</v>
      </c>
      <c r="H98" s="38">
        <f t="shared" si="10"/>
        <v>0</v>
      </c>
    </row>
    <row r="99" spans="1:8" s="1" customFormat="1">
      <c r="A99" s="1" t="s">
        <v>90</v>
      </c>
      <c r="B99" s="34">
        <f>B97/(1+$D$44)^B81</f>
        <v>0</v>
      </c>
      <c r="C99" s="34">
        <f t="shared" ref="C99:H99" si="11">C97/(1+$D$44)^C81</f>
        <v>0</v>
      </c>
      <c r="D99" s="34">
        <f t="shared" si="11"/>
        <v>0</v>
      </c>
      <c r="E99" s="34">
        <f t="shared" si="11"/>
        <v>0</v>
      </c>
      <c r="F99" s="34">
        <f t="shared" si="11"/>
        <v>0</v>
      </c>
      <c r="G99" s="34">
        <f t="shared" si="11"/>
        <v>0</v>
      </c>
      <c r="H99" s="34">
        <f t="shared" si="11"/>
        <v>0</v>
      </c>
    </row>
    <row r="100" spans="1:8" s="2" customFormat="1">
      <c r="A100" s="5" t="s">
        <v>91</v>
      </c>
      <c r="B100">
        <f>B99</f>
        <v>0</v>
      </c>
      <c r="C100" s="25">
        <f>B100+C99</f>
        <v>0</v>
      </c>
      <c r="D100" s="25">
        <f t="shared" ref="D100:H100" si="12">C100+D99</f>
        <v>0</v>
      </c>
      <c r="E100" s="25">
        <f t="shared" si="12"/>
        <v>0</v>
      </c>
      <c r="F100" s="25">
        <f t="shared" si="12"/>
        <v>0</v>
      </c>
      <c r="G100" s="25">
        <f t="shared" si="12"/>
        <v>0</v>
      </c>
      <c r="H100" s="25">
        <f t="shared" si="12"/>
        <v>0</v>
      </c>
    </row>
    <row r="101" spans="1:8" hidden="1"/>
    <row r="102" spans="1:8" s="1" customFormat="1" hidden="1">
      <c r="A102" s="1" t="s">
        <v>96</v>
      </c>
    </row>
    <row r="103" spans="1:8" hidden="1">
      <c r="A103" t="s">
        <v>97</v>
      </c>
      <c r="C103" s="26">
        <f>IF(C98&lt;0,1,0)</f>
        <v>0</v>
      </c>
      <c r="D103" s="26">
        <f t="shared" ref="D103:F103" si="13">IF(D98&lt;0,1,0)</f>
        <v>0</v>
      </c>
      <c r="E103" s="26">
        <f t="shared" si="13"/>
        <v>0</v>
      </c>
      <c r="F103" s="26">
        <f t="shared" si="13"/>
        <v>0</v>
      </c>
    </row>
    <row r="104" spans="1:8" hidden="1">
      <c r="A104" t="s">
        <v>98</v>
      </c>
      <c r="C104" s="26">
        <f>IF(C98*D98&lt;0,C98*12/D97,0)</f>
        <v>0</v>
      </c>
      <c r="D104" s="26">
        <f t="shared" ref="D104:F104" si="14">IF(D98*E98&lt;0,D98*12/E97,0)</f>
        <v>0</v>
      </c>
      <c r="E104" s="26">
        <f t="shared" si="14"/>
        <v>0</v>
      </c>
      <c r="F104" s="26">
        <f t="shared" si="14"/>
        <v>0</v>
      </c>
    </row>
    <row r="105" spans="1:8" hidden="1">
      <c r="A105" s="1" t="s">
        <v>99</v>
      </c>
    </row>
    <row r="106" spans="1:8" hidden="1">
      <c r="A106" t="s">
        <v>97</v>
      </c>
      <c r="B106" s="35"/>
      <c r="C106">
        <f>IF(C100&lt;0,1,0)</f>
        <v>0</v>
      </c>
      <c r="D106">
        <f t="shared" ref="D106:F106" si="15">IF(D100&lt;0,1,0)</f>
        <v>0</v>
      </c>
      <c r="E106">
        <f t="shared" si="15"/>
        <v>0</v>
      </c>
      <c r="F106">
        <f t="shared" si="15"/>
        <v>0</v>
      </c>
    </row>
    <row r="107" spans="1:8" hidden="1">
      <c r="A107" t="s">
        <v>98</v>
      </c>
      <c r="B107" s="3"/>
      <c r="C107">
        <f>IF(C100*D100&lt;0,C100*12/D99,0)</f>
        <v>0</v>
      </c>
      <c r="D107">
        <f t="shared" ref="D107:F107" si="16">IF(D100*E100&lt;0,D100*12/E99,0)</f>
        <v>0</v>
      </c>
      <c r="E107">
        <f t="shared" si="16"/>
        <v>0</v>
      </c>
      <c r="F107">
        <f t="shared" si="16"/>
        <v>0</v>
      </c>
    </row>
    <row r="108" spans="1:8" hidden="1"/>
    <row r="110" spans="1:8" s="1" customFormat="1">
      <c r="A110" s="1" t="s">
        <v>92</v>
      </c>
    </row>
    <row r="111" spans="1:8">
      <c r="A111" s="6" t="s">
        <v>93</v>
      </c>
      <c r="B111" s="39"/>
      <c r="C111" s="6" t="s">
        <v>9</v>
      </c>
    </row>
    <row r="112" spans="1:8">
      <c r="A112" s="6" t="s">
        <v>94</v>
      </c>
      <c r="B112" s="40"/>
      <c r="C112" s="6"/>
    </row>
    <row r="113" spans="1:10">
      <c r="A113" s="6" t="s">
        <v>95</v>
      </c>
      <c r="B113" s="6"/>
      <c r="C113" s="6"/>
    </row>
    <row r="114" spans="1:10">
      <c r="A114" s="41" t="s">
        <v>96</v>
      </c>
      <c r="B114" s="42">
        <f>SUM(C103:F103)</f>
        <v>0</v>
      </c>
      <c r="C114" s="43">
        <f>-SUM(C104:F104)</f>
        <v>0</v>
      </c>
    </row>
    <row r="115" spans="1:10">
      <c r="A115" s="6" t="s">
        <v>99</v>
      </c>
      <c r="B115" s="42">
        <f>SUM(C106:F106)</f>
        <v>0</v>
      </c>
      <c r="C115" s="43">
        <f>SUM(C107:F107)</f>
        <v>0</v>
      </c>
    </row>
    <row r="117" spans="1:10" s="12" customFormat="1">
      <c r="A117" s="12" t="s">
        <v>100</v>
      </c>
      <c r="B117" s="12" t="s">
        <v>137</v>
      </c>
    </row>
    <row r="118" spans="1:10" s="1" customFormat="1">
      <c r="A118" s="1" t="s">
        <v>101</v>
      </c>
    </row>
    <row r="119" spans="1:10">
      <c r="E119" t="s">
        <v>130</v>
      </c>
    </row>
    <row r="120" spans="1:10" s="1" customFormat="1">
      <c r="B120" s="80"/>
      <c r="C120" s="68">
        <f t="shared" ref="C120:E120" si="17">D120-0.1</f>
        <v>1.5999999999999996</v>
      </c>
      <c r="D120" s="68">
        <f t="shared" si="17"/>
        <v>1.6999999999999997</v>
      </c>
      <c r="E120" s="68">
        <f t="shared" si="17"/>
        <v>1.7999999999999998</v>
      </c>
      <c r="F120" s="68">
        <f>G120-0.1</f>
        <v>1.9</v>
      </c>
      <c r="G120" s="71">
        <v>2</v>
      </c>
      <c r="H120" s="68">
        <f>G120+0.1</f>
        <v>2.1</v>
      </c>
      <c r="I120" s="68">
        <f t="shared" ref="I120:J120" si="18">H120+0.1</f>
        <v>2.2000000000000002</v>
      </c>
      <c r="J120" s="68">
        <f t="shared" si="18"/>
        <v>2.3000000000000003</v>
      </c>
    </row>
    <row r="121" spans="1:10">
      <c r="B121" s="81">
        <f t="shared" ref="B121:B125" si="19">B122-2%</f>
        <v>0.77999999999999992</v>
      </c>
      <c r="C121" s="82"/>
      <c r="D121" s="82"/>
      <c r="E121" s="82"/>
      <c r="F121" s="82"/>
      <c r="G121" s="82"/>
      <c r="H121" s="82"/>
      <c r="I121" s="70"/>
      <c r="J121" s="70"/>
    </row>
    <row r="122" spans="1:10">
      <c r="B122" s="81">
        <f t="shared" si="19"/>
        <v>0.79999999999999993</v>
      </c>
      <c r="C122" s="82"/>
      <c r="D122" s="82"/>
      <c r="E122" s="82"/>
      <c r="F122" s="82"/>
      <c r="G122" s="82"/>
      <c r="H122" s="82"/>
      <c r="I122" s="70"/>
      <c r="J122" s="70"/>
    </row>
    <row r="123" spans="1:10">
      <c r="B123" s="81">
        <f t="shared" si="19"/>
        <v>0.82</v>
      </c>
      <c r="C123" s="82"/>
      <c r="D123" s="82"/>
      <c r="E123" s="82"/>
      <c r="F123" s="82"/>
      <c r="G123" s="82"/>
      <c r="H123" s="82"/>
      <c r="I123" s="70"/>
      <c r="J123" s="70"/>
    </row>
    <row r="124" spans="1:10">
      <c r="B124" s="81">
        <f t="shared" si="19"/>
        <v>0.84</v>
      </c>
      <c r="C124" s="82"/>
      <c r="D124" s="82"/>
      <c r="E124" s="82"/>
      <c r="F124" s="82"/>
      <c r="G124" s="82"/>
      <c r="H124" s="82"/>
      <c r="I124" s="70"/>
      <c r="J124" s="70"/>
    </row>
    <row r="125" spans="1:10">
      <c r="B125" s="81">
        <f t="shared" si="19"/>
        <v>0.86</v>
      </c>
      <c r="C125" s="82"/>
      <c r="D125" s="82"/>
      <c r="E125" s="82"/>
      <c r="F125" s="82"/>
      <c r="G125" s="82"/>
      <c r="H125" s="82"/>
      <c r="I125" s="70"/>
      <c r="J125" s="70"/>
    </row>
    <row r="126" spans="1:10">
      <c r="B126" s="81">
        <f>B127-2%</f>
        <v>0.88</v>
      </c>
      <c r="C126" s="82"/>
      <c r="D126" s="82"/>
      <c r="E126" s="82"/>
      <c r="F126" s="82"/>
      <c r="G126" s="82"/>
      <c r="H126" s="82"/>
      <c r="I126" s="70"/>
      <c r="J126" s="70"/>
    </row>
    <row r="127" spans="1:10">
      <c r="A127" t="s">
        <v>129</v>
      </c>
      <c r="B127" s="66">
        <v>0.9</v>
      </c>
      <c r="C127" s="82"/>
      <c r="D127" s="82"/>
      <c r="E127" s="83"/>
      <c r="F127" s="82"/>
      <c r="G127" s="82"/>
      <c r="H127" s="82"/>
      <c r="I127" s="70"/>
      <c r="J127" s="70"/>
    </row>
    <row r="128" spans="1:10">
      <c r="B128" s="81">
        <f>B127+2%</f>
        <v>0.92</v>
      </c>
      <c r="C128" s="82"/>
      <c r="D128" s="82"/>
      <c r="E128" s="82"/>
      <c r="F128" s="82"/>
      <c r="G128" s="82"/>
      <c r="H128" s="82"/>
      <c r="I128" s="70"/>
      <c r="J128" s="70"/>
    </row>
    <row r="129" spans="1:10">
      <c r="B129" s="81">
        <f t="shared" ref="B129:B132" si="20">B128+2%</f>
        <v>0.94000000000000006</v>
      </c>
      <c r="C129" s="82"/>
      <c r="D129" s="82"/>
      <c r="E129" s="82"/>
      <c r="F129" s="82"/>
      <c r="G129" s="82"/>
      <c r="H129" s="82"/>
      <c r="I129" s="70"/>
      <c r="J129" s="70"/>
    </row>
    <row r="130" spans="1:10">
      <c r="B130" s="81">
        <f t="shared" si="20"/>
        <v>0.96000000000000008</v>
      </c>
      <c r="C130" s="82"/>
      <c r="D130" s="82"/>
      <c r="E130" s="82"/>
      <c r="F130" s="82"/>
      <c r="G130" s="82"/>
      <c r="H130" s="82"/>
      <c r="I130" s="70"/>
      <c r="J130" s="70"/>
    </row>
    <row r="131" spans="1:10">
      <c r="B131" s="81">
        <f t="shared" si="20"/>
        <v>0.98000000000000009</v>
      </c>
      <c r="C131" s="82"/>
      <c r="D131" s="82"/>
      <c r="E131" s="82"/>
      <c r="F131" s="82"/>
      <c r="G131" s="82"/>
      <c r="H131" s="82"/>
      <c r="I131" s="70"/>
      <c r="J131" s="70"/>
    </row>
    <row r="132" spans="1:10">
      <c r="B132" s="81">
        <f t="shared" si="20"/>
        <v>1</v>
      </c>
      <c r="C132" s="82"/>
      <c r="D132" s="82"/>
      <c r="E132" s="82"/>
      <c r="F132" s="82"/>
      <c r="G132" s="82"/>
      <c r="H132" s="82"/>
      <c r="I132" s="70"/>
      <c r="J132" s="70"/>
    </row>
    <row r="133" spans="1:10" s="1" customFormat="1">
      <c r="A133" s="1" t="s">
        <v>131</v>
      </c>
    </row>
    <row r="134" spans="1:10">
      <c r="F134" s="17" t="s">
        <v>2</v>
      </c>
    </row>
    <row r="135" spans="1:10">
      <c r="B135" s="64"/>
      <c r="C135" s="65">
        <f t="shared" ref="C135:E135" si="21">D135-2%</f>
        <v>0.26999999999999991</v>
      </c>
      <c r="D135" s="65">
        <f t="shared" si="21"/>
        <v>0.28999999999999992</v>
      </c>
      <c r="E135" s="65">
        <f t="shared" si="21"/>
        <v>0.30999999999999994</v>
      </c>
      <c r="F135" s="65">
        <f>G135-2%</f>
        <v>0.32999999999999996</v>
      </c>
      <c r="G135" s="66">
        <v>0.35</v>
      </c>
      <c r="H135" s="67">
        <f>G135+2%</f>
        <v>0.37</v>
      </c>
      <c r="I135" s="67">
        <f t="shared" ref="I135:J135" si="22">H135+2%</f>
        <v>0.39</v>
      </c>
      <c r="J135" s="67">
        <f t="shared" si="22"/>
        <v>0.41000000000000003</v>
      </c>
    </row>
    <row r="136" spans="1:10">
      <c r="B136" s="68">
        <f t="shared" ref="B136:B140" si="23">B137-20</f>
        <v>180</v>
      </c>
      <c r="C136" s="69"/>
      <c r="D136" s="69"/>
      <c r="E136" s="69"/>
      <c r="F136" s="69"/>
      <c r="G136" s="69"/>
      <c r="H136" s="69"/>
      <c r="I136" s="69"/>
      <c r="J136" s="70"/>
    </row>
    <row r="137" spans="1:10">
      <c r="B137" s="68">
        <f t="shared" si="23"/>
        <v>200</v>
      </c>
      <c r="C137" s="69"/>
      <c r="D137" s="69"/>
      <c r="E137" s="69"/>
      <c r="F137" s="69"/>
      <c r="G137" s="69"/>
      <c r="H137" s="69"/>
      <c r="I137" s="69"/>
      <c r="J137" s="70"/>
    </row>
    <row r="138" spans="1:10">
      <c r="B138" s="68">
        <f t="shared" si="23"/>
        <v>220</v>
      </c>
      <c r="C138" s="69"/>
      <c r="D138" s="69"/>
      <c r="E138" s="69"/>
      <c r="F138" s="69"/>
      <c r="G138" s="69"/>
      <c r="H138" s="69"/>
      <c r="I138" s="69"/>
      <c r="J138" s="70"/>
    </row>
    <row r="139" spans="1:10">
      <c r="B139" s="68">
        <f t="shared" si="23"/>
        <v>240</v>
      </c>
      <c r="C139" s="69"/>
      <c r="D139" s="69"/>
      <c r="E139" s="69"/>
      <c r="F139" s="69"/>
      <c r="G139" s="69"/>
      <c r="H139" s="69"/>
      <c r="I139" s="69"/>
      <c r="J139" s="70"/>
    </row>
    <row r="140" spans="1:10">
      <c r="B140" s="68">
        <f t="shared" si="23"/>
        <v>260</v>
      </c>
      <c r="C140" s="69"/>
      <c r="D140" s="69"/>
      <c r="E140" s="69"/>
      <c r="F140" s="69"/>
      <c r="G140" s="69"/>
      <c r="H140" s="69"/>
      <c r="I140" s="69"/>
      <c r="J140" s="70"/>
    </row>
    <row r="141" spans="1:10">
      <c r="B141" s="68">
        <f>B142-20</f>
        <v>280</v>
      </c>
      <c r="C141" s="69"/>
      <c r="D141" s="69"/>
      <c r="E141" s="69"/>
      <c r="F141" s="69"/>
      <c r="G141" s="69"/>
      <c r="H141" s="69"/>
      <c r="I141" s="69"/>
      <c r="J141" s="70"/>
    </row>
    <row r="142" spans="1:10">
      <c r="A142" s="45" t="s">
        <v>132</v>
      </c>
      <c r="B142" s="71">
        <v>300</v>
      </c>
      <c r="C142" s="69"/>
      <c r="D142" s="69"/>
      <c r="E142" s="69"/>
      <c r="F142" s="72"/>
      <c r="G142" s="73"/>
      <c r="H142" s="69"/>
      <c r="I142" s="69"/>
      <c r="J142" s="70"/>
    </row>
    <row r="143" spans="1:10">
      <c r="B143" s="68">
        <f>B142+20</f>
        <v>320</v>
      </c>
      <c r="C143" s="69"/>
      <c r="D143" s="69"/>
      <c r="E143" s="69"/>
      <c r="F143" s="69"/>
      <c r="G143" s="69"/>
      <c r="H143" s="69"/>
      <c r="I143" s="69"/>
      <c r="J143" s="70"/>
    </row>
    <row r="144" spans="1:10">
      <c r="B144" s="68">
        <f t="shared" ref="B144:B147" si="24">B143+20</f>
        <v>340</v>
      </c>
      <c r="C144" s="69"/>
      <c r="D144" s="69"/>
      <c r="E144" s="69"/>
      <c r="F144" s="69"/>
      <c r="G144" s="69"/>
      <c r="H144" s="69"/>
      <c r="I144" s="69"/>
      <c r="J144" s="70"/>
    </row>
    <row r="145" spans="1:10">
      <c r="B145" s="68">
        <f t="shared" si="24"/>
        <v>360</v>
      </c>
      <c r="C145" s="69"/>
      <c r="D145" s="69"/>
      <c r="E145" s="69"/>
      <c r="F145" s="69"/>
      <c r="G145" s="69"/>
      <c r="H145" s="69"/>
      <c r="I145" s="69"/>
      <c r="J145" s="70"/>
    </row>
    <row r="146" spans="1:10">
      <c r="B146" s="68">
        <f t="shared" si="24"/>
        <v>380</v>
      </c>
      <c r="C146" s="69"/>
      <c r="D146" s="69"/>
      <c r="E146" s="69"/>
      <c r="F146" s="69"/>
      <c r="G146" s="69"/>
      <c r="H146" s="69"/>
      <c r="I146" s="69"/>
      <c r="J146" s="70"/>
    </row>
    <row r="147" spans="1:10">
      <c r="B147" s="68">
        <f t="shared" si="24"/>
        <v>400</v>
      </c>
      <c r="C147" s="69"/>
      <c r="D147" s="69"/>
      <c r="E147" s="69"/>
      <c r="F147" s="69"/>
      <c r="G147" s="69"/>
      <c r="H147" s="69"/>
      <c r="I147" s="69"/>
      <c r="J147" s="70"/>
    </row>
    <row r="148" spans="1:10" s="1" customFormat="1">
      <c r="A148" s="1" t="s">
        <v>103</v>
      </c>
    </row>
    <row r="149" spans="1:10" s="1" customFormat="1">
      <c r="A149" s="1" t="s">
        <v>104</v>
      </c>
    </row>
    <row r="150" spans="1:10" ht="16" thickBot="1">
      <c r="A150" s="18" t="s">
        <v>0</v>
      </c>
      <c r="B150" s="18">
        <v>1</v>
      </c>
      <c r="C150" s="18">
        <v>2</v>
      </c>
      <c r="D150" s="18">
        <v>3</v>
      </c>
      <c r="E150" s="18">
        <v>4</v>
      </c>
      <c r="F150" s="18">
        <v>5</v>
      </c>
    </row>
    <row r="151" spans="1:10" s="1" customFormat="1">
      <c r="A151" s="12" t="s">
        <v>105</v>
      </c>
      <c r="B151" s="47"/>
      <c r="C151" s="47"/>
      <c r="D151" s="47"/>
    </row>
    <row r="152" spans="1:10" s="2" customFormat="1">
      <c r="A152" s="15" t="s">
        <v>106</v>
      </c>
      <c r="B152" s="46"/>
      <c r="C152" s="46"/>
      <c r="D152" s="46"/>
    </row>
    <row r="153" spans="1:10" s="2" customFormat="1">
      <c r="A153" s="15" t="s">
        <v>107</v>
      </c>
      <c r="B153" s="46"/>
      <c r="C153" s="46"/>
      <c r="D153" s="46"/>
    </row>
    <row r="154" spans="1:10" s="2" customFormat="1">
      <c r="A154" s="15" t="s">
        <v>108</v>
      </c>
      <c r="B154" s="46"/>
      <c r="C154" s="46"/>
      <c r="D154" s="46"/>
    </row>
    <row r="155" spans="1:10" s="1" customFormat="1">
      <c r="A155" s="12" t="s">
        <v>2</v>
      </c>
      <c r="B155" s="47"/>
      <c r="C155" s="47"/>
      <c r="D155" s="47"/>
    </row>
    <row r="156" spans="1:10" s="1" customFormat="1">
      <c r="A156" s="74" t="s">
        <v>109</v>
      </c>
      <c r="B156" s="75"/>
      <c r="C156" s="75"/>
      <c r="D156" s="75"/>
      <c r="E156" s="76"/>
      <c r="F156" s="76"/>
    </row>
    <row r="157" spans="1:10" s="1" customFormat="1">
      <c r="A157" s="29" t="s">
        <v>110</v>
      </c>
      <c r="B157" s="77"/>
      <c r="C157" s="77"/>
      <c r="D157" s="77"/>
      <c r="E157" s="48"/>
      <c r="F157" s="48"/>
    </row>
    <row r="158" spans="1:10" ht="16" thickBot="1">
      <c r="A158" s="78" t="s">
        <v>111</v>
      </c>
      <c r="B158" s="79"/>
      <c r="C158" s="79"/>
      <c r="D158" s="79"/>
      <c r="E158" s="20"/>
      <c r="F158" s="20"/>
    </row>
    <row r="160" spans="1:10">
      <c r="A160" s="12" t="s">
        <v>112</v>
      </c>
      <c r="B160" t="s">
        <v>136</v>
      </c>
    </row>
    <row r="161" spans="1:7">
      <c r="A161" s="12" t="s">
        <v>133</v>
      </c>
    </row>
    <row r="162" spans="1:7">
      <c r="A162" s="12" t="s">
        <v>129</v>
      </c>
      <c r="B162" s="6" t="s">
        <v>146</v>
      </c>
      <c r="C162" t="s">
        <v>18</v>
      </c>
    </row>
    <row r="163" spans="1:7">
      <c r="A163" s="12" t="s">
        <v>134</v>
      </c>
      <c r="B163" s="6" t="s">
        <v>146</v>
      </c>
      <c r="C163" t="s">
        <v>121</v>
      </c>
    </row>
    <row r="165" spans="1:7">
      <c r="A165" s="12" t="s">
        <v>135</v>
      </c>
    </row>
    <row r="166" spans="1:7" ht="16" thickBot="1">
      <c r="A166" s="61" t="s">
        <v>102</v>
      </c>
      <c r="B166" s="18" t="s">
        <v>138</v>
      </c>
      <c r="C166" s="18" t="s">
        <v>141</v>
      </c>
      <c r="D166" s="18" t="s">
        <v>142</v>
      </c>
      <c r="E166" s="18" t="s">
        <v>143</v>
      </c>
      <c r="F166" s="86" t="s">
        <v>144</v>
      </c>
      <c r="G166" s="87"/>
    </row>
    <row r="167" spans="1:7">
      <c r="A167" s="13" t="s">
        <v>139</v>
      </c>
      <c r="B167" s="5">
        <v>300</v>
      </c>
      <c r="C167" s="5">
        <v>250</v>
      </c>
      <c r="D167" s="5">
        <v>300</v>
      </c>
      <c r="E167" s="5">
        <v>350</v>
      </c>
      <c r="F167" s="88" t="s">
        <v>147</v>
      </c>
      <c r="G167" s="89"/>
    </row>
    <row r="168" spans="1:7">
      <c r="A168" s="13" t="s">
        <v>129</v>
      </c>
      <c r="B168" s="9">
        <v>0.9</v>
      </c>
      <c r="C168" s="9">
        <v>0.9</v>
      </c>
      <c r="D168" s="9">
        <v>0.8</v>
      </c>
      <c r="E168" s="9">
        <v>0.75</v>
      </c>
      <c r="F168" s="88" t="s">
        <v>148</v>
      </c>
      <c r="G168" s="89"/>
    </row>
    <row r="169" spans="1:7">
      <c r="A169" s="13" t="s">
        <v>1</v>
      </c>
      <c r="B169" s="5">
        <v>2</v>
      </c>
      <c r="C169" s="5">
        <v>1.7</v>
      </c>
      <c r="D169" s="5">
        <v>2.2000000000000002</v>
      </c>
      <c r="E169" s="5">
        <v>1.8</v>
      </c>
      <c r="F169" s="88" t="str">
        <f>F168</f>
        <v>Rủi ro thị trường</v>
      </c>
      <c r="G169" s="89"/>
    </row>
    <row r="170" spans="1:7">
      <c r="A170" s="13" t="s">
        <v>2</v>
      </c>
      <c r="B170" s="9">
        <v>0.35</v>
      </c>
      <c r="C170" s="9">
        <v>0.32</v>
      </c>
      <c r="D170" s="9">
        <v>0.34</v>
      </c>
      <c r="E170" s="9">
        <v>0.3</v>
      </c>
      <c r="F170" s="88" t="s">
        <v>149</v>
      </c>
      <c r="G170" s="89"/>
    </row>
    <row r="171" spans="1:7">
      <c r="A171" s="13" t="s">
        <v>4</v>
      </c>
      <c r="B171" s="5">
        <v>450</v>
      </c>
      <c r="C171" s="5">
        <v>500</v>
      </c>
      <c r="D171" s="5">
        <v>460</v>
      </c>
      <c r="E171" s="5">
        <v>420</v>
      </c>
      <c r="F171" s="88" t="s">
        <v>150</v>
      </c>
      <c r="G171" s="89"/>
    </row>
    <row r="172" spans="1:7">
      <c r="A172" s="13" t="s">
        <v>140</v>
      </c>
      <c r="B172" s="9">
        <v>0.1</v>
      </c>
      <c r="C172" s="9">
        <v>0.1</v>
      </c>
      <c r="D172" s="9">
        <v>0.08</v>
      </c>
      <c r="E172" s="9">
        <v>0.12</v>
      </c>
      <c r="F172" s="90" t="s">
        <v>151</v>
      </c>
      <c r="G172" s="91"/>
    </row>
    <row r="173" spans="1:7" s="1" customFormat="1" ht="16" thickBot="1">
      <c r="A173" s="61" t="s">
        <v>145</v>
      </c>
      <c r="B173" s="18"/>
      <c r="C173" s="18"/>
      <c r="D173" s="18"/>
      <c r="E173" s="18"/>
      <c r="F173" s="86"/>
      <c r="G173" s="86"/>
    </row>
    <row r="174" spans="1:7">
      <c r="A174" s="31" t="s">
        <v>87</v>
      </c>
      <c r="B174" s="32"/>
      <c r="C174" s="93" t="s">
        <v>146</v>
      </c>
      <c r="D174" s="93" t="s">
        <v>146</v>
      </c>
      <c r="E174" s="93" t="s">
        <v>146</v>
      </c>
      <c r="F174" s="89"/>
      <c r="G174" s="89"/>
    </row>
    <row r="175" spans="1:7">
      <c r="A175" s="31" t="s">
        <v>88</v>
      </c>
      <c r="B175" s="32"/>
      <c r="C175" s="93" t="s">
        <v>146</v>
      </c>
      <c r="D175" s="93" t="s">
        <v>146</v>
      </c>
      <c r="E175" s="93" t="s">
        <v>146</v>
      </c>
      <c r="F175" s="89"/>
      <c r="G175" s="89"/>
    </row>
    <row r="176" spans="1:7">
      <c r="A176" s="31" t="s">
        <v>96</v>
      </c>
      <c r="B176" s="32"/>
      <c r="C176" s="93" t="s">
        <v>146</v>
      </c>
      <c r="D176" s="93" t="s">
        <v>146</v>
      </c>
      <c r="E176" s="93" t="s">
        <v>146</v>
      </c>
      <c r="F176" s="89"/>
      <c r="G176" s="89"/>
    </row>
    <row r="177" spans="1:7" ht="16" thickBot="1">
      <c r="A177" s="84" t="s">
        <v>99</v>
      </c>
      <c r="B177" s="85"/>
      <c r="C177" s="94" t="s">
        <v>146</v>
      </c>
      <c r="D177" s="94" t="s">
        <v>146</v>
      </c>
      <c r="E177" s="94" t="s">
        <v>146</v>
      </c>
      <c r="F177" s="92"/>
      <c r="G177" s="92"/>
    </row>
  </sheetData>
  <scenarios current="2" sqref="B102 B103 B105 B106">
    <scenario name="Tình huống 1" locked="1" count="5" user="Huynh Thanh Dien" comment="Created by Huynh Thanh Dien on 10/18/2019">
      <inputCells r="B7" val="150"/>
      <inputCells r="B19" val="100"/>
      <inputCells r="B22" val="0.012"/>
      <inputCells r="B27" val="0.3" numFmtId="9"/>
      <inputCells r="B29" val="408"/>
    </scenario>
    <scenario name="Tình huống 2" locked="1" count="5" user="Huynh Thanh Dien" comment="Created by Huynh Thanh Dien on 10/18/2019">
      <inputCells r="B7" val="100"/>
      <inputCells r="B19" val="100"/>
      <inputCells r="B22" val="0.01"/>
      <inputCells r="B27" val="0.32" numFmtId="9"/>
      <inputCells r="B29" val="450"/>
    </scenario>
    <scenario name="Tình huống 3" locked="1" count="5" user="Huynh Thanh Dien" comment="Created by Huynh Thanh Dien on 10/18/2019_x000d_Modified by Huynh Thanh Dien on 10/18/2019">
      <inputCells r="B7" val="200"/>
      <inputCells r="B19" val="200"/>
      <inputCells r="B22" val="0.017"/>
      <inputCells r="B27" val="0.35" numFmtId="9"/>
      <inputCells r="B29" val="420"/>
    </scenario>
  </scenarios>
  <sortState ref="C174:E177">
    <sortCondition ref="C177"/>
  </sortState>
  <mergeCells count="1">
    <mergeCell ref="A1:H1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Du an</vt:lpstr>
    </vt:vector>
  </TitlesOfParts>
  <Company>Agtex28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Huynh Thanh Dien</dc:creator>
  <cp:lastModifiedBy>Huynh Thanh Dien</cp:lastModifiedBy>
  <dcterms:created xsi:type="dcterms:W3CDTF">2019-10-17T02:52:50Z</dcterms:created>
  <dcterms:modified xsi:type="dcterms:W3CDTF">2019-10-18T10:16:22Z</dcterms:modified>
</cp:coreProperties>
</file>