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80" windowHeight="10100" tabRatio="947" activeTab="1"/>
  </bookViews>
  <sheets>
    <sheet name="(1) BS 30-9" sheetId="1" r:id="rId1"/>
    <sheet name="(2) Du lieu" sheetId="2" r:id="rId2"/>
    <sheet name="(3) Cac tinh toan" sheetId="3" r:id="rId3"/>
    <sheet name="(4) Ke hoach tien mat" sheetId="4" r:id="rId4"/>
    <sheet name="(5) Bao cao thu nhap" sheetId="5" r:id="rId5"/>
    <sheet name="(6) BS 31-12" sheetId="6" r:id="rId6"/>
  </sheets>
  <definedNames/>
  <calcPr fullCalcOnLoad="1"/>
</workbook>
</file>

<file path=xl/sharedStrings.xml><?xml version="1.0" encoding="utf-8"?>
<sst xmlns="http://schemas.openxmlformats.org/spreadsheetml/2006/main" count="181" uniqueCount="127">
  <si>
    <t>Bảng cân đối kế toán</t>
  </si>
  <si>
    <t>Tiền mặt</t>
  </si>
  <si>
    <t>Khoản phải thu</t>
  </si>
  <si>
    <t>Hàng tồn kho</t>
  </si>
  <si>
    <t>Tài sản cố định (ròng)</t>
  </si>
  <si>
    <t>Tổng tài sản</t>
  </si>
  <si>
    <t>TÀI SẢN</t>
  </si>
  <si>
    <t>Lãi vay phải trả</t>
  </si>
  <si>
    <t>Vay ngắn hạn</t>
  </si>
  <si>
    <t>Tổng Nợ và Vốn</t>
  </si>
  <si>
    <t>NỢ VÀ VỐN</t>
  </si>
  <si>
    <t>Kế hoạch chi phí hằng tháng</t>
  </si>
  <si>
    <t>Chi phí thuê ngoài (tỉ lệ doanh thu)</t>
  </si>
  <si>
    <t>Lương (cố định)</t>
  </si>
  <si>
    <t>Quảng cáo (cố định)</t>
  </si>
  <si>
    <t>Khấu hao (cố định)</t>
  </si>
  <si>
    <t xml:space="preserve">Tồn kho tối thiểu </t>
  </si>
  <si>
    <t>(tỉ lệ giá vốn hàng bán của tháng kế tiếp)</t>
  </si>
  <si>
    <t>Kế hoạch doanh thu</t>
  </si>
  <si>
    <t>Kế hoạch lãi gộp</t>
  </si>
  <si>
    <t>Tỉ lệ lãi gộp dự kiến</t>
  </si>
  <si>
    <t>Thu tiền mặt (tỉ lệ doanh thu)</t>
  </si>
  <si>
    <t>Bán chịu (trả vào tháng sau)</t>
  </si>
  <si>
    <t>Lãi vay ngân hàng (năm)</t>
  </si>
  <si>
    <t>Trả ngay trong tháng</t>
  </si>
  <si>
    <t>Chậm trả đến tháng sau</t>
  </si>
  <si>
    <t>KẾ HOẠCH TIỀN MẶT</t>
  </si>
  <si>
    <t>Chính sách tồn kho</t>
  </si>
  <si>
    <t>Chính sách tồn quỹ</t>
  </si>
  <si>
    <t>Chính sách bán chịu</t>
  </si>
  <si>
    <t>Bán thu tiền mặt</t>
  </si>
  <si>
    <t>Bán chịu</t>
  </si>
  <si>
    <t>Cộng</t>
  </si>
  <si>
    <t>Các tỉ lệ</t>
  </si>
  <si>
    <t>Từ doanh thu tháng này</t>
  </si>
  <si>
    <t>Thu nợ của tháng trước</t>
  </si>
  <si>
    <t>Tổng thu tiền hằng tháng</t>
  </si>
  <si>
    <t>Tồn kho cuối kỳ</t>
  </si>
  <si>
    <t>Giá vốn hàng bán</t>
  </si>
  <si>
    <t>Doanh số mua hàng</t>
  </si>
  <si>
    <t>Tổng nhu cầu</t>
  </si>
  <si>
    <t>Trừ (-) tồn kho đầu kỳ</t>
  </si>
  <si>
    <t>Doanh thu tháng</t>
  </si>
  <si>
    <t xml:space="preserve">Bảng A: Kế hoạch doanh thu </t>
  </si>
  <si>
    <t>Bảng C: Kế hoạch mua hàng</t>
  </si>
  <si>
    <t>Tổng số tiền trả trong tháng</t>
  </si>
  <si>
    <t>Bảng D: Kế hoạch trả tiền hàng</t>
  </si>
  <si>
    <t>Bảng B: Kế hoạch thu tiền</t>
  </si>
  <si>
    <t>Bảng D: Kế hoạch trả tiền chi phí (chưa có lãi vay)</t>
  </si>
  <si>
    <t xml:space="preserve">     Lương</t>
  </si>
  <si>
    <t xml:space="preserve">     Thuê ngoài</t>
  </si>
  <si>
    <t xml:space="preserve">     Quảng cáo</t>
  </si>
  <si>
    <t xml:space="preserve">     Cộng:</t>
  </si>
  <si>
    <t>Chi phí không bằng tiền mặt</t>
  </si>
  <si>
    <t xml:space="preserve">     Chi phí khấu hao</t>
  </si>
  <si>
    <t>Tồn quỹ đầu tháng</t>
  </si>
  <si>
    <t>DỮ LIỆU</t>
  </si>
  <si>
    <t>CÁC TÍNH TOÁN</t>
  </si>
  <si>
    <t xml:space="preserve">     Thu trong tháng</t>
  </si>
  <si>
    <t xml:space="preserve">     Mua hàng</t>
  </si>
  <si>
    <t xml:space="preserve">     Chi phí hoạt động</t>
  </si>
  <si>
    <t xml:space="preserve">     Mua thiết bị</t>
  </si>
  <si>
    <t xml:space="preserve">     Chi trả cổ tức</t>
  </si>
  <si>
    <t xml:space="preserve">     Lãi vay (*)</t>
  </si>
  <si>
    <t>Tổng chi tiền</t>
  </si>
  <si>
    <t>Tồn quỹ tối thiểu</t>
  </si>
  <si>
    <t>Tổng nhu cầu tiền mặt</t>
  </si>
  <si>
    <t>Thừa (thiếu) tiền mặt</t>
  </si>
  <si>
    <t xml:space="preserve">     Trả nợ vay</t>
  </si>
  <si>
    <t xml:space="preserve">     Ngân lưu từ huy động vốn:</t>
  </si>
  <si>
    <t>Tồn quỹ cuối tháng</t>
  </si>
  <si>
    <t>BÁO CÁO THU NHẬP</t>
  </si>
  <si>
    <t>Tổng thu tiền</t>
  </si>
  <si>
    <t>Tồn quỹ tối thiểu cần phải có</t>
  </si>
  <si>
    <t>Chi tiền:</t>
  </si>
  <si>
    <t>Huy động vốn:</t>
  </si>
  <si>
    <t>Số tiền</t>
  </si>
  <si>
    <t>Khoản mục</t>
  </si>
  <si>
    <t>Doanh thu</t>
  </si>
  <si>
    <t>Lãi gộp</t>
  </si>
  <si>
    <t>Chi phí hoạt động:</t>
  </si>
  <si>
    <t xml:space="preserve">   Lương</t>
  </si>
  <si>
    <t xml:space="preserve">   Thuê ngoài</t>
  </si>
  <si>
    <t xml:space="preserve">   Quảng cáo</t>
  </si>
  <si>
    <t xml:space="preserve">   Khác</t>
  </si>
  <si>
    <t xml:space="preserve">   Lãi vay</t>
  </si>
  <si>
    <t xml:space="preserve">   Khấu hao</t>
  </si>
  <si>
    <t xml:space="preserve">   Tổng chi phí</t>
  </si>
  <si>
    <t>Lợi nhuận từ kinh doanh</t>
  </si>
  <si>
    <t>Kiểm tra nhanh</t>
  </si>
  <si>
    <t>(*) Trả theo thực tế phát sinh hằng tháng</t>
  </si>
  <si>
    <t>(**) Giả định vay số tiền bằng với số thiếu</t>
  </si>
  <si>
    <t>Tổng chi phí hằng tháng</t>
  </si>
  <si>
    <t>Chi phí bằng tiền mặt</t>
  </si>
  <si>
    <t>Vốn chủ đầu tư</t>
  </si>
  <si>
    <t>Lợi nhuận tích luỹ</t>
  </si>
  <si>
    <t>Nợ phải trả nhà cung cấp</t>
  </si>
  <si>
    <t>Nợ dài hạn</t>
  </si>
  <si>
    <t>Tháng 10</t>
  </si>
  <si>
    <t xml:space="preserve">Kế hoạch trả tiền mua hàng hoá, vật liệu </t>
  </si>
  <si>
    <t>Chi phí lặt vặt khác (tỉ lệ doanh thu)</t>
  </si>
  <si>
    <t>(trả lãi hằng tháng theo thực tế phát sinh)</t>
  </si>
  <si>
    <t>Của tháng 9</t>
  </si>
  <si>
    <t xml:space="preserve">     Chi phí lặt vặt khác</t>
  </si>
  <si>
    <t>Ngày 30/9</t>
  </si>
  <si>
    <t>Bảng E: Kế hoạch trả nợ dài hạn</t>
  </si>
  <si>
    <t>Lưu ý: Nợ dài hạn trả đều hằng cuối quý, trong thời gian 5 năm.</t>
  </si>
  <si>
    <t xml:space="preserve">     Vay ngắn hạn ngân hàng (**)</t>
  </si>
  <si>
    <t xml:space="preserve">            Lãi của nợ dài hạn đã gộp chung vào tổng nợ.</t>
  </si>
  <si>
    <t xml:space="preserve">     Trả nợ dài hạn</t>
  </si>
  <si>
    <t>LẬP KẾ HOẠCH TIỀN MẶT VÀ QUẢN TRỊ NGÂN LƯU</t>
  </si>
  <si>
    <t>(Hàm If)</t>
  </si>
  <si>
    <t>Tháng 9 (thực tế)</t>
  </si>
  <si>
    <t>Tháng 11</t>
  </si>
  <si>
    <t>Tháng 12</t>
  </si>
  <si>
    <t>Tháng 1 năm sau</t>
  </si>
  <si>
    <t>Mua thêm thiết bị trong tháng 10</t>
  </si>
  <si>
    <t>Trả nợ dài hạn mỗi cuối quý (vào tháng 12)</t>
  </si>
  <si>
    <t>Chi trả cổ tức trong tháng 12</t>
  </si>
  <si>
    <t>Công ty may mặc XX</t>
  </si>
  <si>
    <t>Của tháng 10</t>
  </si>
  <si>
    <t>Của tháng 11</t>
  </si>
  <si>
    <t>Của tháng 12</t>
  </si>
  <si>
    <t>Cộng Quý IV</t>
  </si>
  <si>
    <t>Ngày 31/10</t>
  </si>
  <si>
    <t>Ngày 30/11</t>
  </si>
  <si>
    <t>Ngày 31/12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</si>
</sst>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41">
    <font>
      <sz val="13"/>
      <name val="Times New Roman"/>
      <family val="0"/>
    </font>
    <font>
      <sz val="8"/>
      <name val="Times New Roman"/>
      <family val="1"/>
    </font>
    <font>
      <b/>
      <sz val="13"/>
      <name val="Times New Roman"/>
      <family val="1"/>
    </font>
    <font>
      <u val="singleAccounting"/>
      <sz val="13"/>
      <name val="Times New Roman"/>
      <family val="1"/>
    </font>
    <font>
      <i/>
      <sz val="13"/>
      <name val="Times New Roman"/>
      <family val="1"/>
    </font>
    <font>
      <u val="single"/>
      <sz val="13"/>
      <color indexed="12"/>
      <name val="Times New Roman"/>
      <family val="1"/>
    </font>
    <font>
      <u val="single"/>
      <sz val="13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173" fontId="2" fillId="0" borderId="0" xfId="42" applyNumberFormat="1" applyFont="1" applyAlignment="1">
      <alignment/>
    </xf>
    <xf numFmtId="173" fontId="0" fillId="0" borderId="0" xfId="42" applyNumberFormat="1" applyFont="1" applyAlignment="1">
      <alignment/>
    </xf>
    <xf numFmtId="9" fontId="0" fillId="0" borderId="0" xfId="59" applyFont="1" applyAlignment="1">
      <alignment/>
    </xf>
    <xf numFmtId="173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3" fontId="0" fillId="0" borderId="0" xfId="42" applyNumberFormat="1" applyFont="1" applyBorder="1" applyAlignment="1">
      <alignment horizontal="center"/>
    </xf>
    <xf numFmtId="173" fontId="0" fillId="0" borderId="11" xfId="42" applyNumberFormat="1" applyFont="1" applyBorder="1" applyAlignment="1">
      <alignment/>
    </xf>
    <xf numFmtId="9" fontId="0" fillId="0" borderId="11" xfId="0" applyNumberFormat="1" applyBorder="1" applyAlignment="1">
      <alignment/>
    </xf>
    <xf numFmtId="173" fontId="0" fillId="0" borderId="11" xfId="42" applyNumberFormat="1" applyFont="1" applyBorder="1" applyAlignment="1">
      <alignment horizontal="center"/>
    </xf>
    <xf numFmtId="173" fontId="0" fillId="0" borderId="10" xfId="42" applyNumberFormat="1" applyFont="1" applyBorder="1" applyAlignment="1">
      <alignment horizontal="center"/>
    </xf>
    <xf numFmtId="173" fontId="0" fillId="0" borderId="10" xfId="42" applyNumberFormat="1" applyFont="1" applyBorder="1" applyAlignment="1">
      <alignment/>
    </xf>
    <xf numFmtId="173" fontId="3" fillId="0" borderId="0" xfId="42" applyNumberFormat="1" applyFont="1" applyAlignment="1">
      <alignment/>
    </xf>
    <xf numFmtId="173" fontId="0" fillId="0" borderId="0" xfId="42" applyNumberFormat="1" applyAlignment="1">
      <alignment/>
    </xf>
    <xf numFmtId="173" fontId="0" fillId="0" borderId="10" xfId="42" applyNumberFormat="1" applyFont="1" applyBorder="1" applyAlignment="1">
      <alignment horizontal="center"/>
    </xf>
    <xf numFmtId="173" fontId="0" fillId="0" borderId="11" xfId="42" applyNumberFormat="1" applyBorder="1" applyAlignment="1">
      <alignment/>
    </xf>
    <xf numFmtId="173" fontId="2" fillId="0" borderId="0" xfId="0" applyNumberFormat="1" applyFont="1" applyAlignment="1">
      <alignment/>
    </xf>
    <xf numFmtId="173" fontId="0" fillId="33" borderId="12" xfId="42" applyNumberFormat="1" applyFont="1" applyFill="1" applyBorder="1" applyAlignment="1">
      <alignment horizontal="right"/>
    </xf>
    <xf numFmtId="173" fontId="0" fillId="34" borderId="13" xfId="42" applyNumberFormat="1" applyFont="1" applyFill="1" applyBorder="1" applyAlignment="1">
      <alignment horizontal="right"/>
    </xf>
    <xf numFmtId="173" fontId="0" fillId="35" borderId="14" xfId="42" applyNumberFormat="1" applyFont="1" applyFill="1" applyBorder="1" applyAlignment="1">
      <alignment horizontal="righ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173" fontId="4" fillId="35" borderId="0" xfId="42" applyNumberFormat="1" applyFont="1" applyFill="1" applyAlignment="1">
      <alignment/>
    </xf>
    <xf numFmtId="173" fontId="0" fillId="36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73" fontId="0" fillId="0" borderId="10" xfId="42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3" fontId="2" fillId="33" borderId="15" xfId="42" applyNumberFormat="1" applyFont="1" applyFill="1" applyBorder="1" applyAlignment="1">
      <alignment horizontal="left"/>
    </xf>
    <xf numFmtId="173" fontId="2" fillId="33" borderId="16" xfId="42" applyNumberFormat="1" applyFont="1" applyFill="1" applyBorder="1" applyAlignment="1">
      <alignment horizontal="left"/>
    </xf>
    <xf numFmtId="173" fontId="2" fillId="34" borderId="0" xfId="42" applyNumberFormat="1" applyFont="1" applyFill="1" applyBorder="1" applyAlignment="1">
      <alignment horizontal="left"/>
    </xf>
    <xf numFmtId="173" fontId="2" fillId="34" borderId="17" xfId="42" applyNumberFormat="1" applyFont="1" applyFill="1" applyBorder="1" applyAlignment="1">
      <alignment horizontal="left"/>
    </xf>
    <xf numFmtId="173" fontId="2" fillId="35" borderId="11" xfId="42" applyNumberFormat="1" applyFont="1" applyFill="1" applyBorder="1" applyAlignment="1">
      <alignment horizontal="left"/>
    </xf>
    <xf numFmtId="173" fontId="2" fillId="35" borderId="18" xfId="42" applyNumberFormat="1" applyFont="1" applyFill="1" applyBorder="1" applyAlignment="1">
      <alignment horizontal="left"/>
    </xf>
    <xf numFmtId="173" fontId="4" fillId="0" borderId="19" xfId="42" applyNumberFormat="1" applyFont="1" applyBorder="1" applyAlignment="1">
      <alignment horizontal="center"/>
    </xf>
    <xf numFmtId="173" fontId="4" fillId="0" borderId="20" xfId="42" applyNumberFormat="1" applyFont="1" applyBorder="1" applyAlignment="1">
      <alignment horizontal="center"/>
    </xf>
    <xf numFmtId="173" fontId="4" fillId="0" borderId="21" xfId="42" applyNumberFormat="1" applyFont="1" applyBorder="1" applyAlignment="1">
      <alignment horizontal="center"/>
    </xf>
    <xf numFmtId="9" fontId="0" fillId="37" borderId="0" xfId="59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zoomScale="140" zoomScaleNormal="140" workbookViewId="0" topLeftCell="A6">
      <selection activeCell="B11" sqref="B11"/>
    </sheetView>
  </sheetViews>
  <sheetFormatPr defaultColWidth="8.6640625" defaultRowHeight="16.5"/>
  <cols>
    <col min="1" max="1" width="19.5546875" style="0" bestFit="1" customWidth="1"/>
    <col min="2" max="2" width="9.3359375" style="3" bestFit="1" customWidth="1"/>
  </cols>
  <sheetData>
    <row r="2" spans="1:6" ht="16.5" thickBot="1">
      <c r="A2" s="34" t="s">
        <v>110</v>
      </c>
      <c r="B2" s="34"/>
      <c r="C2" s="34"/>
      <c r="D2" s="34"/>
      <c r="E2" s="34"/>
      <c r="F2" s="34"/>
    </row>
    <row r="3" ht="16.5" thickTop="1"/>
    <row r="4" ht="15.75">
      <c r="A4" s="30" t="s">
        <v>119</v>
      </c>
    </row>
    <row r="5" ht="15.75">
      <c r="A5" s="1" t="s">
        <v>0</v>
      </c>
    </row>
    <row r="6" ht="15.75">
      <c r="A6" s="30" t="s">
        <v>104</v>
      </c>
    </row>
    <row r="8" spans="1:2" ht="16.5" thickBot="1">
      <c r="A8" s="6" t="s">
        <v>6</v>
      </c>
      <c r="B8" s="16" t="s">
        <v>76</v>
      </c>
    </row>
    <row r="9" spans="1:2" ht="16.5" thickTop="1">
      <c r="A9" t="s">
        <v>1</v>
      </c>
      <c r="B9" s="3">
        <v>12000</v>
      </c>
    </row>
    <row r="10" spans="1:2" ht="15.75">
      <c r="A10" t="s">
        <v>2</v>
      </c>
      <c r="B10" s="3">
        <v>8000</v>
      </c>
    </row>
    <row r="11" spans="1:2" ht="15.75">
      <c r="A11" t="s">
        <v>3</v>
      </c>
      <c r="B11" s="3">
        <v>10000</v>
      </c>
    </row>
    <row r="12" spans="1:2" ht="15.75">
      <c r="A12" t="s">
        <v>4</v>
      </c>
      <c r="B12" s="3">
        <v>170000</v>
      </c>
    </row>
    <row r="13" spans="1:4" s="1" customFormat="1" ht="15.75">
      <c r="A13" s="1" t="s">
        <v>5</v>
      </c>
      <c r="B13" s="2">
        <f>SUM(B9:B12)</f>
        <v>200000</v>
      </c>
      <c r="C13" s="22"/>
      <c r="D13" s="22"/>
    </row>
    <row r="14" s="1" customFormat="1" ht="15.75">
      <c r="B14" s="2"/>
    </row>
    <row r="15" spans="1:2" ht="16.5" thickBot="1">
      <c r="A15" s="6" t="s">
        <v>10</v>
      </c>
      <c r="B15" s="16" t="s">
        <v>76</v>
      </c>
    </row>
    <row r="16" spans="1:2" ht="16.5" thickTop="1">
      <c r="A16" t="s">
        <v>7</v>
      </c>
      <c r="B16" s="3">
        <v>0</v>
      </c>
    </row>
    <row r="17" spans="1:2" ht="15.75">
      <c r="A17" t="s">
        <v>8</v>
      </c>
      <c r="B17" s="3">
        <v>0</v>
      </c>
    </row>
    <row r="18" spans="1:2" ht="15.75">
      <c r="A18" t="s">
        <v>96</v>
      </c>
      <c r="B18" s="3">
        <v>30000</v>
      </c>
    </row>
    <row r="19" spans="1:4" ht="15.75">
      <c r="A19" t="s">
        <v>97</v>
      </c>
      <c r="B19" s="3">
        <v>100000</v>
      </c>
      <c r="C19" s="26"/>
      <c r="D19" s="26"/>
    </row>
    <row r="20" spans="1:2" ht="15.75">
      <c r="A20" t="s">
        <v>94</v>
      </c>
      <c r="B20" s="3">
        <v>60000</v>
      </c>
    </row>
    <row r="21" spans="1:2" ht="15.75">
      <c r="A21" t="s">
        <v>95</v>
      </c>
      <c r="B21" s="3">
        <v>10000</v>
      </c>
    </row>
    <row r="22" spans="1:2" s="1" customFormat="1" ht="15.75">
      <c r="A22" s="1" t="s">
        <v>9</v>
      </c>
      <c r="B22" s="2">
        <f>SUM(B16:B21)</f>
        <v>200000</v>
      </c>
    </row>
    <row r="24" ht="15.75">
      <c r="A24" t="s">
        <v>106</v>
      </c>
    </row>
    <row r="25" ht="15.75">
      <c r="A25" t="s">
        <v>108</v>
      </c>
    </row>
  </sheetData>
  <sheetProtection/>
  <mergeCells count="1">
    <mergeCell ref="A2:F2"/>
  </mergeCells>
  <printOptions gridLines="1" headings="1"/>
  <pageMargins left="0.75" right="0.75" top="1" bottom="1" header="0.5" footer="0.5"/>
  <pageSetup horizontalDpi="600" verticalDpi="600" orientation="portrait" paperSize="9"/>
  <headerFooter alignWithMargins="0">
    <oddHeader>&amp;L&amp;K000000Dự báo tiền mặt</oddHeader>
    <oddFooter>&amp;L&amp;10CFO ứng dụng&amp;R&amp;11&amp;A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="120" zoomScaleNormal="120" workbookViewId="0" topLeftCell="A2">
      <selection activeCell="E15" sqref="E15"/>
    </sheetView>
  </sheetViews>
  <sheetFormatPr defaultColWidth="8.88671875" defaultRowHeight="16.5"/>
  <cols>
    <col min="1" max="1" width="36.4453125" style="3" bestFit="1" customWidth="1"/>
    <col min="2" max="3" width="8.88671875" style="3" customWidth="1"/>
    <col min="4" max="4" width="8.6640625" style="3" customWidth="1"/>
    <col min="5" max="16384" width="8.88671875" style="3" customWidth="1"/>
  </cols>
  <sheetData>
    <row r="1" ht="15.75">
      <c r="A1" s="2" t="s">
        <v>119</v>
      </c>
    </row>
    <row r="2" ht="15.75">
      <c r="A2" s="3" t="s">
        <v>56</v>
      </c>
    </row>
    <row r="4" ht="15.75">
      <c r="A4" s="2" t="s">
        <v>18</v>
      </c>
    </row>
    <row r="5" spans="1:6" ht="15.75">
      <c r="A5" s="5" t="s">
        <v>112</v>
      </c>
      <c r="B5" s="3">
        <v>80000</v>
      </c>
      <c r="D5" s="41" t="s">
        <v>89</v>
      </c>
      <c r="E5" s="42"/>
      <c r="F5" s="43"/>
    </row>
    <row r="6" spans="1:6" ht="15.75">
      <c r="A6" s="5" t="s">
        <v>98</v>
      </c>
      <c r="B6" s="3">
        <v>200000</v>
      </c>
      <c r="D6" s="23" t="s">
        <v>98</v>
      </c>
      <c r="E6" s="35" t="str">
        <f>IF('(4) Ke hoach tien mat'!B18&gt;0,"Dư tiền mặt","Thiếu tiền mặt")</f>
        <v>Thiếu tiền mặt</v>
      </c>
      <c r="F6" s="36"/>
    </row>
    <row r="7" spans="1:6" ht="15.75">
      <c r="A7" s="5" t="s">
        <v>113</v>
      </c>
      <c r="B7" s="3">
        <v>110000</v>
      </c>
      <c r="D7" s="24" t="s">
        <v>113</v>
      </c>
      <c r="E7" s="37" t="str">
        <f>IF('(4) Ke hoach tien mat'!C18&gt;0,"Dư tiền mặt","Thiếu tiền mặt")</f>
        <v>Dư tiền mặt</v>
      </c>
      <c r="F7" s="38"/>
    </row>
    <row r="8" spans="1:6" ht="15.75">
      <c r="A8" s="5" t="s">
        <v>114</v>
      </c>
      <c r="B8" s="3">
        <v>120000</v>
      </c>
      <c r="D8" s="25" t="s">
        <v>114</v>
      </c>
      <c r="E8" s="39" t="str">
        <f>IF('(4) Ke hoach tien mat'!D18&gt;0,"Dư tiền mặt","Thiếu tiền mặt")</f>
        <v>Dư tiền mặt</v>
      </c>
      <c r="F8" s="40"/>
    </row>
    <row r="9" spans="1:4" ht="15.75">
      <c r="A9" s="5" t="s">
        <v>115</v>
      </c>
      <c r="B9" s="3">
        <v>70000</v>
      </c>
      <c r="D9" s="3" t="s">
        <v>111</v>
      </c>
    </row>
    <row r="11" ht="15.75">
      <c r="A11" s="2" t="s">
        <v>27</v>
      </c>
    </row>
    <row r="12" ht="15.75">
      <c r="A12" s="3" t="s">
        <v>16</v>
      </c>
    </row>
    <row r="13" spans="1:2" ht="15.75">
      <c r="A13" s="3" t="s">
        <v>17</v>
      </c>
      <c r="B13" s="4">
        <v>0.2</v>
      </c>
    </row>
    <row r="15" ht="15.75">
      <c r="A15" s="2" t="s">
        <v>28</v>
      </c>
    </row>
    <row r="16" spans="1:2" ht="15.75">
      <c r="A16" s="3" t="s">
        <v>73</v>
      </c>
      <c r="B16" s="3">
        <v>2000</v>
      </c>
    </row>
    <row r="18" ht="15.75">
      <c r="A18" s="2" t="s">
        <v>29</v>
      </c>
    </row>
    <row r="19" spans="1:2" ht="15.75">
      <c r="A19" s="5" t="s">
        <v>21</v>
      </c>
      <c r="B19" s="44">
        <v>0.1</v>
      </c>
    </row>
    <row r="20" spans="1:2" ht="15.75">
      <c r="A20" s="5" t="s">
        <v>22</v>
      </c>
      <c r="B20" s="4">
        <f>1-B19</f>
        <v>0.9</v>
      </c>
    </row>
    <row r="21" spans="1:2" ht="15.75">
      <c r="A21" s="5"/>
      <c r="B21" s="4"/>
    </row>
    <row r="22" spans="1:2" ht="15.75">
      <c r="A22" s="2" t="s">
        <v>99</v>
      </c>
      <c r="B22" s="4"/>
    </row>
    <row r="23" spans="1:2" ht="15.75">
      <c r="A23" s="3" t="s">
        <v>24</v>
      </c>
      <c r="B23" s="4">
        <v>0.5</v>
      </c>
    </row>
    <row r="24" spans="1:2" ht="15.75">
      <c r="A24" s="3" t="s">
        <v>25</v>
      </c>
      <c r="B24" s="4">
        <f>1-B23</f>
        <v>0.5</v>
      </c>
    </row>
    <row r="25" spans="1:2" ht="15.75">
      <c r="A25" s="5"/>
      <c r="B25" s="4"/>
    </row>
    <row r="26" ht="15.75">
      <c r="A26" s="2" t="s">
        <v>11</v>
      </c>
    </row>
    <row r="27" spans="1:2" ht="15.75">
      <c r="A27" s="3" t="s">
        <v>13</v>
      </c>
      <c r="B27" s="3">
        <v>9000</v>
      </c>
    </row>
    <row r="28" spans="1:2" ht="15.75">
      <c r="A28" s="3" t="s">
        <v>12</v>
      </c>
      <c r="B28" s="4">
        <v>0.1</v>
      </c>
    </row>
    <row r="29" spans="1:2" ht="15.75">
      <c r="A29" s="3" t="s">
        <v>14</v>
      </c>
      <c r="B29" s="3">
        <v>8000</v>
      </c>
    </row>
    <row r="30" spans="1:2" ht="15.75">
      <c r="A30" s="3" t="s">
        <v>15</v>
      </c>
      <c r="B30" s="3">
        <v>3000</v>
      </c>
    </row>
    <row r="31" spans="1:2" ht="15.75">
      <c r="A31" s="3" t="s">
        <v>100</v>
      </c>
      <c r="B31" s="4">
        <v>0.05</v>
      </c>
    </row>
    <row r="33" spans="1:2" ht="15.75">
      <c r="A33" s="2" t="s">
        <v>116</v>
      </c>
      <c r="B33" s="3">
        <v>20000</v>
      </c>
    </row>
    <row r="35" spans="1:2" ht="15.75">
      <c r="A35" s="2" t="s">
        <v>117</v>
      </c>
      <c r="B35" s="3">
        <f>'(1) BS 30-9'!B19/5/4</f>
        <v>5000</v>
      </c>
    </row>
    <row r="38" ht="15.75">
      <c r="A38" s="2" t="s">
        <v>19</v>
      </c>
    </row>
    <row r="39" spans="1:2" ht="15.75">
      <c r="A39" s="3" t="s">
        <v>20</v>
      </c>
      <c r="B39" s="4">
        <v>0.4</v>
      </c>
    </row>
    <row r="40" spans="1:2" ht="15.75">
      <c r="A40" s="3" t="s">
        <v>23</v>
      </c>
      <c r="B40" s="4">
        <v>0.12</v>
      </c>
    </row>
    <row r="41" spans="1:2" ht="15.75">
      <c r="A41" s="3" t="s">
        <v>101</v>
      </c>
      <c r="B41" s="4"/>
    </row>
    <row r="42" spans="1:2" ht="15.75">
      <c r="A42" s="5" t="s">
        <v>118</v>
      </c>
      <c r="B42" s="3">
        <v>3000</v>
      </c>
    </row>
    <row r="45" ht="15.75">
      <c r="B45" s="4"/>
    </row>
  </sheetData>
  <sheetProtection/>
  <mergeCells count="4">
    <mergeCell ref="E6:F6"/>
    <mergeCell ref="E7:F7"/>
    <mergeCell ref="E8:F8"/>
    <mergeCell ref="D5:F5"/>
  </mergeCells>
  <printOptions gridLines="1" headings="1"/>
  <pageMargins left="0.31" right="0.04" top="0.79" bottom="0.79" header="0.39" footer="0.39"/>
  <pageSetup horizontalDpi="600" verticalDpi="600" orientation="portrait" paperSize="9"/>
  <headerFooter alignWithMargins="0">
    <oddHeader>&amp;L&amp;K000000Dự báo tiền mặt</oddHeader>
    <oddFooter>&amp;L&amp;11CFO ứng dụng&amp;R&amp;A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="145" zoomScaleNormal="145" workbookViewId="0" topLeftCell="A1">
      <selection activeCell="C45" sqref="C45"/>
    </sheetView>
  </sheetViews>
  <sheetFormatPr defaultColWidth="8.6640625" defaultRowHeight="16.5"/>
  <cols>
    <col min="1" max="1" width="22.10546875" style="0" customWidth="1"/>
    <col min="2" max="2" width="7.3359375" style="0" bestFit="1" customWidth="1"/>
    <col min="3" max="3" width="9.88671875" style="0" customWidth="1"/>
    <col min="4" max="6" width="8.6640625" style="0" bestFit="1" customWidth="1"/>
  </cols>
  <sheetData>
    <row r="1" ht="15.75">
      <c r="A1" s="5" t="s">
        <v>119</v>
      </c>
    </row>
    <row r="2" ht="15.75">
      <c r="A2" s="2" t="s">
        <v>57</v>
      </c>
    </row>
    <row r="3" spans="1:2" ht="15.75">
      <c r="A3" s="1" t="s">
        <v>43</v>
      </c>
      <c r="B3" s="1"/>
    </row>
    <row r="4" spans="1:6" ht="16.5" thickBot="1">
      <c r="A4" s="6"/>
      <c r="B4" s="7" t="s">
        <v>33</v>
      </c>
      <c r="C4" s="31" t="s">
        <v>98</v>
      </c>
      <c r="D4" s="31" t="s">
        <v>113</v>
      </c>
      <c r="E4" s="31" t="s">
        <v>114</v>
      </c>
      <c r="F4" s="7" t="s">
        <v>32</v>
      </c>
    </row>
    <row r="5" spans="1:6" ht="16.5" thickTop="1">
      <c r="A5" s="10" t="s">
        <v>42</v>
      </c>
      <c r="B5" s="11"/>
      <c r="C5" s="12">
        <f>'(2) Du lieu'!B6</f>
        <v>200000</v>
      </c>
      <c r="D5" s="12">
        <f>'(2) Du lieu'!B7</f>
        <v>110000</v>
      </c>
      <c r="E5" s="12">
        <f>'(2) Du lieu'!B8</f>
        <v>120000</v>
      </c>
      <c r="F5" s="12">
        <f>SUM(C5:E5)</f>
        <v>430000</v>
      </c>
    </row>
    <row r="6" spans="1:6" ht="15.75">
      <c r="A6" t="s">
        <v>30</v>
      </c>
      <c r="B6" s="9">
        <f>'(2) Du lieu'!B19</f>
        <v>0.1</v>
      </c>
      <c r="C6" s="3">
        <f>C5*$B$6</f>
        <v>20000</v>
      </c>
      <c r="D6" s="3">
        <f>D5*$B$6</f>
        <v>11000</v>
      </c>
      <c r="E6" s="3">
        <f>E5*$B$6</f>
        <v>12000</v>
      </c>
      <c r="F6" s="12">
        <f>SUM(C6:E6)</f>
        <v>43000</v>
      </c>
    </row>
    <row r="7" spans="1:6" ht="15.75">
      <c r="A7" s="8" t="s">
        <v>31</v>
      </c>
      <c r="B7" s="14">
        <f>'(2) Du lieu'!B20</f>
        <v>0.9</v>
      </c>
      <c r="C7" s="13">
        <f>C5*$B$7</f>
        <v>180000</v>
      </c>
      <c r="D7" s="13">
        <f>D5*$B$7</f>
        <v>99000</v>
      </c>
      <c r="E7" s="13">
        <f>E5*$B$7</f>
        <v>108000</v>
      </c>
      <c r="F7" s="15">
        <f>SUM(C7:E7)</f>
        <v>387000</v>
      </c>
    </row>
    <row r="9" spans="1:2" ht="15.75">
      <c r="A9" s="1" t="s">
        <v>47</v>
      </c>
      <c r="B9" s="1"/>
    </row>
    <row r="10" spans="1:6" ht="16.5" thickBot="1">
      <c r="A10" s="6"/>
      <c r="B10" s="7"/>
      <c r="C10" s="31" t="s">
        <v>98</v>
      </c>
      <c r="D10" s="31" t="s">
        <v>113</v>
      </c>
      <c r="E10" s="31" t="s">
        <v>114</v>
      </c>
      <c r="F10" s="7" t="s">
        <v>32</v>
      </c>
    </row>
    <row r="11" spans="1:6" ht="16.5" thickTop="1">
      <c r="A11" s="10" t="s">
        <v>34</v>
      </c>
      <c r="B11" s="11"/>
      <c r="C11" s="12">
        <f>C6</f>
        <v>20000</v>
      </c>
      <c r="D11" s="12">
        <f>D6</f>
        <v>11000</v>
      </c>
      <c r="E11" s="12">
        <f>E6</f>
        <v>12000</v>
      </c>
      <c r="F11" s="12">
        <f>SUM(C11:E11)</f>
        <v>43000</v>
      </c>
    </row>
    <row r="12" spans="1:6" ht="15.75">
      <c r="A12" t="s">
        <v>35</v>
      </c>
      <c r="B12" s="9"/>
      <c r="C12" s="3">
        <f>'(1) BS 30-9'!B10</f>
        <v>8000</v>
      </c>
      <c r="D12" s="3">
        <f>C7</f>
        <v>180000</v>
      </c>
      <c r="E12" s="3">
        <f>D7</f>
        <v>99000</v>
      </c>
      <c r="F12" s="12">
        <f>SUM(C12:E12)</f>
        <v>287000</v>
      </c>
    </row>
    <row r="13" spans="1:6" ht="15.75">
      <c r="A13" s="8" t="s">
        <v>36</v>
      </c>
      <c r="B13" s="14"/>
      <c r="C13" s="13">
        <f>C11+C12</f>
        <v>28000</v>
      </c>
      <c r="D13" s="13">
        <f>D11+D12</f>
        <v>191000</v>
      </c>
      <c r="E13" s="13">
        <f>E11+E12</f>
        <v>111000</v>
      </c>
      <c r="F13" s="15">
        <f>SUM(C13:E13)</f>
        <v>330000</v>
      </c>
    </row>
    <row r="15" ht="15.75">
      <c r="A15" s="1" t="s">
        <v>44</v>
      </c>
    </row>
    <row r="16" spans="1:6" ht="16.5" thickBot="1">
      <c r="A16" s="6"/>
      <c r="B16" s="7"/>
      <c r="C16" s="31" t="s">
        <v>98</v>
      </c>
      <c r="D16" s="31" t="s">
        <v>113</v>
      </c>
      <c r="E16" s="31" t="s">
        <v>114</v>
      </c>
      <c r="F16" s="7" t="s">
        <v>32</v>
      </c>
    </row>
    <row r="17" spans="1:6" ht="16.5" thickTop="1">
      <c r="A17" t="s">
        <v>37</v>
      </c>
      <c r="C17" s="3">
        <f>D18*'(2) Du lieu'!$B$13</f>
        <v>13200</v>
      </c>
      <c r="D17" s="3">
        <f>E18*'(2) Du lieu'!$B$13</f>
        <v>14400</v>
      </c>
      <c r="E17" s="3">
        <f>'(2) Du lieu'!$B$13*'(2) Du lieu'!B9*(1-'(2) Du lieu'!B39)</f>
        <v>8400</v>
      </c>
      <c r="F17" s="3">
        <f>SUM(C17:E17)</f>
        <v>36000</v>
      </c>
    </row>
    <row r="18" spans="1:6" ht="15.75">
      <c r="A18" t="s">
        <v>38</v>
      </c>
      <c r="C18" s="29">
        <f>C5*(1-'(2) Du lieu'!$B$39)</f>
        <v>120000</v>
      </c>
      <c r="D18" s="3">
        <f>D5*(1-'(2) Du lieu'!$B$39)</f>
        <v>66000</v>
      </c>
      <c r="E18" s="3">
        <f>E5*(1-'(2) Du lieu'!$B$39)</f>
        <v>72000</v>
      </c>
      <c r="F18" s="3">
        <f>SUM(C18:E18)</f>
        <v>258000</v>
      </c>
    </row>
    <row r="19" spans="1:6" ht="15.75">
      <c r="A19" t="s">
        <v>40</v>
      </c>
      <c r="C19" s="3">
        <f>C17+C18</f>
        <v>133200</v>
      </c>
      <c r="D19" s="3">
        <f>D17+D18</f>
        <v>80400</v>
      </c>
      <c r="E19" s="3">
        <f>E17+E18</f>
        <v>80400</v>
      </c>
      <c r="F19" s="3">
        <f>SUM(C19:E19)</f>
        <v>294000</v>
      </c>
    </row>
    <row r="20" spans="1:6" ht="15.75">
      <c r="A20" t="s">
        <v>41</v>
      </c>
      <c r="C20" s="3">
        <f>'(1) BS 30-9'!B11</f>
        <v>10000</v>
      </c>
      <c r="D20" s="3">
        <f>C17</f>
        <v>13200</v>
      </c>
      <c r="E20" s="3">
        <f>D17</f>
        <v>14400</v>
      </c>
      <c r="F20" s="3">
        <f>SUM(C20:E20)</f>
        <v>37600</v>
      </c>
    </row>
    <row r="21" spans="1:6" ht="15.75">
      <c r="A21" s="8" t="s">
        <v>39</v>
      </c>
      <c r="B21" s="8"/>
      <c r="C21" s="13">
        <f>C19-C20</f>
        <v>123200</v>
      </c>
      <c r="D21" s="13">
        <f>D19-D20</f>
        <v>67200</v>
      </c>
      <c r="E21" s="13">
        <f>E19-E20</f>
        <v>66000</v>
      </c>
      <c r="F21" s="13">
        <f>SUM(C21:E21)</f>
        <v>256400</v>
      </c>
    </row>
    <row r="23" ht="15.75">
      <c r="A23" s="1" t="s">
        <v>46</v>
      </c>
    </row>
    <row r="24" spans="1:6" ht="16.5" thickBot="1">
      <c r="A24" s="6"/>
      <c r="B24" s="7"/>
      <c r="C24" s="31" t="s">
        <v>98</v>
      </c>
      <c r="D24" s="31" t="s">
        <v>113</v>
      </c>
      <c r="E24" s="31" t="s">
        <v>114</v>
      </c>
      <c r="F24" s="7" t="s">
        <v>32</v>
      </c>
    </row>
    <row r="25" spans="1:6" ht="16.5" thickTop="1">
      <c r="A25" s="30" t="s">
        <v>102</v>
      </c>
      <c r="C25" s="3">
        <f>'(1) BS 30-9'!B18</f>
        <v>30000</v>
      </c>
      <c r="D25" s="3"/>
      <c r="E25" s="3"/>
      <c r="F25" s="3">
        <f>SUM(C25:E25)</f>
        <v>30000</v>
      </c>
    </row>
    <row r="26" spans="1:6" ht="15.75">
      <c r="A26" s="30" t="s">
        <v>120</v>
      </c>
      <c r="C26" s="3">
        <f>C21*'(2) Du lieu'!$B$24</f>
        <v>61600</v>
      </c>
      <c r="D26" s="3">
        <f>C21*'(2) Du lieu'!$B$24</f>
        <v>61600</v>
      </c>
      <c r="E26" s="3"/>
      <c r="F26" s="3">
        <f>SUM(C26:E26)</f>
        <v>123200</v>
      </c>
    </row>
    <row r="27" spans="1:6" ht="15.75">
      <c r="A27" s="30" t="s">
        <v>121</v>
      </c>
      <c r="C27" s="3"/>
      <c r="D27" s="3">
        <f>D21*'(2) Du lieu'!B23</f>
        <v>33600</v>
      </c>
      <c r="E27" s="3">
        <f>D21*'(2) Du lieu'!B24</f>
        <v>33600</v>
      </c>
      <c r="F27" s="3">
        <f>SUM(C27:E27)</f>
        <v>67200</v>
      </c>
    </row>
    <row r="28" spans="1:6" ht="15.75">
      <c r="A28" s="30" t="s">
        <v>122</v>
      </c>
      <c r="C28" s="3"/>
      <c r="D28" s="3"/>
      <c r="E28" s="3">
        <f>E21*'(2) Du lieu'!B23</f>
        <v>33000</v>
      </c>
      <c r="F28" s="3">
        <f>SUM(C28:E28)</f>
        <v>33000</v>
      </c>
    </row>
    <row r="29" spans="1:6" ht="15.75">
      <c r="A29" s="8" t="s">
        <v>45</v>
      </c>
      <c r="B29" s="8"/>
      <c r="C29" s="13">
        <f>SUM(C25:C28)</f>
        <v>91600</v>
      </c>
      <c r="D29" s="13">
        <f>SUM(D25:D28)</f>
        <v>95200</v>
      </c>
      <c r="E29" s="13">
        <f>SUM(E25:E28)</f>
        <v>66600</v>
      </c>
      <c r="F29" s="13">
        <f>SUM(F25:F28)</f>
        <v>253400</v>
      </c>
    </row>
    <row r="31" ht="15.75">
      <c r="A31" s="1" t="s">
        <v>48</v>
      </c>
    </row>
    <row r="32" spans="1:6" ht="16.5" thickBot="1">
      <c r="A32" s="6"/>
      <c r="B32" s="7"/>
      <c r="C32" s="31" t="s">
        <v>98</v>
      </c>
      <c r="D32" s="31" t="s">
        <v>113</v>
      </c>
      <c r="E32" s="31" t="s">
        <v>114</v>
      </c>
      <c r="F32" s="7" t="s">
        <v>32</v>
      </c>
    </row>
    <row r="33" spans="1:6" ht="16.5" thickTop="1">
      <c r="A33" t="s">
        <v>93</v>
      </c>
      <c r="C33" s="3"/>
      <c r="D33" s="3"/>
      <c r="E33" s="3"/>
      <c r="F33" s="3"/>
    </row>
    <row r="34" spans="1:6" ht="15.75">
      <c r="A34" t="s">
        <v>49</v>
      </c>
      <c r="C34" s="3">
        <f>'(2) Du lieu'!B27</f>
        <v>9000</v>
      </c>
      <c r="D34" s="3">
        <f>C34</f>
        <v>9000</v>
      </c>
      <c r="E34" s="3">
        <f>D34</f>
        <v>9000</v>
      </c>
      <c r="F34" s="3">
        <f>SUM(C34:E34)</f>
        <v>27000</v>
      </c>
    </row>
    <row r="35" spans="1:6" ht="15.75">
      <c r="A35" t="s">
        <v>50</v>
      </c>
      <c r="C35" s="3">
        <f>'(2) Du lieu'!$B$28*'(3) Cac tinh toan'!C5</f>
        <v>20000</v>
      </c>
      <c r="D35" s="3">
        <f>'(2) Du lieu'!$B$28*'(3) Cac tinh toan'!D5</f>
        <v>11000</v>
      </c>
      <c r="E35" s="3">
        <f>'(2) Du lieu'!$B$28*'(3) Cac tinh toan'!E5</f>
        <v>12000</v>
      </c>
      <c r="F35" s="3">
        <f aca="true" t="shared" si="0" ref="F35:F41">SUM(C35:E35)</f>
        <v>43000</v>
      </c>
    </row>
    <row r="36" spans="1:6" ht="15.75">
      <c r="A36" t="s">
        <v>51</v>
      </c>
      <c r="C36" s="3">
        <f>'(2) Du lieu'!B29</f>
        <v>8000</v>
      </c>
      <c r="D36" s="3">
        <f>C36</f>
        <v>8000</v>
      </c>
      <c r="E36" s="3">
        <f>D36</f>
        <v>8000</v>
      </c>
      <c r="F36" s="3">
        <f t="shared" si="0"/>
        <v>24000</v>
      </c>
    </row>
    <row r="37" spans="1:6" ht="15.75">
      <c r="A37" t="s">
        <v>103</v>
      </c>
      <c r="C37" s="13">
        <f>'(2) Du lieu'!$B$31*'(3) Cac tinh toan'!C5</f>
        <v>10000</v>
      </c>
      <c r="D37" s="13">
        <f>'(2) Du lieu'!$B$31*'(3) Cac tinh toan'!D5</f>
        <v>5500</v>
      </c>
      <c r="E37" s="13">
        <f>'(2) Du lieu'!$B$31*'(3) Cac tinh toan'!E5</f>
        <v>6000</v>
      </c>
      <c r="F37" s="13">
        <f t="shared" si="0"/>
        <v>21500</v>
      </c>
    </row>
    <row r="38" spans="1:6" ht="15.75">
      <c r="A38" t="s">
        <v>52</v>
      </c>
      <c r="C38" s="3">
        <f>SUM(C34:C37)</f>
        <v>47000</v>
      </c>
      <c r="D38" s="3">
        <f>SUM(D34:D37)</f>
        <v>33500</v>
      </c>
      <c r="E38" s="3">
        <f>SUM(E34:E37)</f>
        <v>35000</v>
      </c>
      <c r="F38" s="3">
        <f t="shared" si="0"/>
        <v>115500</v>
      </c>
    </row>
    <row r="39" spans="1:6" ht="15.75">
      <c r="A39" t="s">
        <v>53</v>
      </c>
      <c r="C39" s="3"/>
      <c r="D39" s="3"/>
      <c r="E39" s="3"/>
      <c r="F39" s="3"/>
    </row>
    <row r="40" spans="1:6" ht="15.75">
      <c r="A40" t="s">
        <v>54</v>
      </c>
      <c r="C40" s="3">
        <f>'(2) Du lieu'!B30</f>
        <v>3000</v>
      </c>
      <c r="D40" s="3">
        <f>C40</f>
        <v>3000</v>
      </c>
      <c r="E40" s="3">
        <f>D40</f>
        <v>3000</v>
      </c>
      <c r="F40" s="3">
        <f t="shared" si="0"/>
        <v>9000</v>
      </c>
    </row>
    <row r="41" spans="1:6" ht="15.75">
      <c r="A41" s="8" t="s">
        <v>92</v>
      </c>
      <c r="B41" s="8"/>
      <c r="C41" s="13">
        <f>C38+C40</f>
        <v>50000</v>
      </c>
      <c r="D41" s="13">
        <f>D38+D40</f>
        <v>36500</v>
      </c>
      <c r="E41" s="13">
        <f>E38+E40</f>
        <v>38000</v>
      </c>
      <c r="F41" s="13">
        <f t="shared" si="0"/>
        <v>124500</v>
      </c>
    </row>
    <row r="43" ht="15.75">
      <c r="A43" s="1" t="s">
        <v>105</v>
      </c>
    </row>
    <row r="44" spans="1:6" ht="16.5" thickBot="1">
      <c r="A44" s="6"/>
      <c r="B44" s="7"/>
      <c r="C44" s="31" t="s">
        <v>98</v>
      </c>
      <c r="D44" s="31" t="s">
        <v>113</v>
      </c>
      <c r="E44" s="31" t="s">
        <v>114</v>
      </c>
      <c r="F44" s="7" t="s">
        <v>32</v>
      </c>
    </row>
    <row r="45" spans="3:6" ht="16.5" thickTop="1">
      <c r="C45" s="3">
        <v>0</v>
      </c>
      <c r="D45" s="3">
        <v>0</v>
      </c>
      <c r="E45" s="3">
        <f>'(2) Du lieu'!B35</f>
        <v>5000</v>
      </c>
      <c r="F45" s="3">
        <f>SUM(C45:E45)</f>
        <v>5000</v>
      </c>
    </row>
  </sheetData>
  <sheetProtection/>
  <printOptions gridLines="1" headings="1"/>
  <pageMargins left="0.75" right="0.75" top="0.39" bottom="0.39" header="0.12" footer="0.2"/>
  <pageSetup horizontalDpi="600" verticalDpi="600" orientation="portrait" paperSize="9"/>
  <headerFooter alignWithMargins="0">
    <oddHeader>&amp;L&amp;K000000Dự báo tiền mặt</oddHeader>
    <oddFooter>&amp;L&amp;11CFO ứng dụng&amp;R&amp;12&amp;A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="130" zoomScaleNormal="130" workbookViewId="0" topLeftCell="A2">
      <selection activeCell="B18" sqref="B18"/>
    </sheetView>
  </sheetViews>
  <sheetFormatPr defaultColWidth="8.6640625" defaultRowHeight="16.5"/>
  <cols>
    <col min="1" max="1" width="33.3359375" style="0" bestFit="1" customWidth="1"/>
    <col min="2" max="2" width="9.3359375" style="0" bestFit="1" customWidth="1"/>
  </cols>
  <sheetData>
    <row r="1" ht="15.75">
      <c r="A1" s="5" t="s">
        <v>119</v>
      </c>
    </row>
    <row r="2" ht="15.75">
      <c r="A2" s="2" t="s">
        <v>26</v>
      </c>
    </row>
    <row r="4" spans="1:4" ht="16.5" thickBot="1">
      <c r="A4" s="6"/>
      <c r="B4" s="31" t="s">
        <v>98</v>
      </c>
      <c r="C4" s="31" t="s">
        <v>113</v>
      </c>
      <c r="D4" s="31" t="s">
        <v>114</v>
      </c>
    </row>
    <row r="5" spans="1:4" ht="16.5" thickTop="1">
      <c r="A5" t="s">
        <v>55</v>
      </c>
      <c r="B5" s="3">
        <f>'(1) BS 30-9'!B9</f>
        <v>12000</v>
      </c>
      <c r="C5" s="3">
        <f>B23</f>
        <v>2000</v>
      </c>
      <c r="D5" s="3">
        <f>C23</f>
        <v>2000</v>
      </c>
    </row>
    <row r="6" spans="1:4" ht="15.75">
      <c r="A6" t="s">
        <v>58</v>
      </c>
      <c r="B6" s="3">
        <f>'(3) Cac tinh toan'!C13</f>
        <v>28000</v>
      </c>
      <c r="C6" s="3">
        <f>'(3) Cac tinh toan'!D13</f>
        <v>191000</v>
      </c>
      <c r="D6" s="3">
        <f>'(3) Cac tinh toan'!E13</f>
        <v>111000</v>
      </c>
    </row>
    <row r="7" spans="1:4" s="1" customFormat="1" ht="15.75">
      <c r="A7" s="1" t="s">
        <v>72</v>
      </c>
      <c r="B7" s="2">
        <f>SUM(B5:B6)</f>
        <v>40000</v>
      </c>
      <c r="C7" s="2">
        <f>SUM(C5:C6)</f>
        <v>193000</v>
      </c>
      <c r="D7" s="2">
        <f>SUM(D5:D6)</f>
        <v>113000</v>
      </c>
    </row>
    <row r="8" spans="1:4" ht="15.75">
      <c r="A8" t="s">
        <v>74</v>
      </c>
      <c r="B8" s="3"/>
      <c r="C8" s="3"/>
      <c r="D8" s="3"/>
    </row>
    <row r="9" spans="1:4" ht="15.75">
      <c r="A9" t="s">
        <v>59</v>
      </c>
      <c r="B9" s="3">
        <f>'(3) Cac tinh toan'!C29</f>
        <v>91600</v>
      </c>
      <c r="C9" s="3">
        <f>'(3) Cac tinh toan'!D29</f>
        <v>95200</v>
      </c>
      <c r="D9" s="3">
        <f>'(3) Cac tinh toan'!E29</f>
        <v>66600</v>
      </c>
    </row>
    <row r="10" spans="1:4" ht="15.75">
      <c r="A10" t="s">
        <v>60</v>
      </c>
      <c r="B10" s="3">
        <f>'(3) Cac tinh toan'!C38</f>
        <v>47000</v>
      </c>
      <c r="C10" s="3">
        <f>'(3) Cac tinh toan'!D38</f>
        <v>33500</v>
      </c>
      <c r="D10" s="3">
        <f>'(3) Cac tinh toan'!E38</f>
        <v>35000</v>
      </c>
    </row>
    <row r="11" spans="1:4" ht="15.75">
      <c r="A11" t="s">
        <v>61</v>
      </c>
      <c r="B11" s="3">
        <f>'(2) Du lieu'!B33</f>
        <v>20000</v>
      </c>
      <c r="C11" s="3">
        <v>0</v>
      </c>
      <c r="D11" s="3">
        <v>0</v>
      </c>
    </row>
    <row r="12" spans="1:4" ht="15.75">
      <c r="A12" t="s">
        <v>62</v>
      </c>
      <c r="B12" s="3">
        <v>0</v>
      </c>
      <c r="C12" s="3">
        <v>0</v>
      </c>
      <c r="D12" s="3">
        <f>'(2) Du lieu'!B42</f>
        <v>3000</v>
      </c>
    </row>
    <row r="13" spans="1:4" ht="15.75">
      <c r="A13" t="s">
        <v>63</v>
      </c>
      <c r="B13" s="3">
        <v>0</v>
      </c>
      <c r="C13" s="3">
        <f>B20*'(2) Du lieu'!$B$40/12</f>
        <v>1206</v>
      </c>
      <c r="D13" s="3">
        <f>(B20+C21)*'(2) Du lieu'!$B$40/12</f>
        <v>595.06</v>
      </c>
    </row>
    <row r="14" spans="1:4" ht="15.75">
      <c r="A14" t="s">
        <v>109</v>
      </c>
      <c r="B14" s="3">
        <v>0</v>
      </c>
      <c r="C14" s="3">
        <v>0</v>
      </c>
      <c r="D14" s="3">
        <f>'(2) Du lieu'!B35</f>
        <v>5000</v>
      </c>
    </row>
    <row r="15" spans="1:4" s="1" customFormat="1" ht="15.75">
      <c r="A15" s="1" t="s">
        <v>64</v>
      </c>
      <c r="B15" s="2">
        <f>SUM(B9:B14)</f>
        <v>158600</v>
      </c>
      <c r="C15" s="2">
        <f>SUM(C9:C14)</f>
        <v>129906</v>
      </c>
      <c r="D15" s="2">
        <f>SUM(D9:D14)</f>
        <v>110195.06</v>
      </c>
    </row>
    <row r="16" spans="1:4" ht="15.75">
      <c r="A16" t="s">
        <v>65</v>
      </c>
      <c r="B16" s="3">
        <f>'(2) Du lieu'!B16</f>
        <v>2000</v>
      </c>
      <c r="C16" s="3">
        <f>B16</f>
        <v>2000</v>
      </c>
      <c r="D16" s="3">
        <f>C16</f>
        <v>2000</v>
      </c>
    </row>
    <row r="17" spans="1:4" s="1" customFormat="1" ht="15.75">
      <c r="A17" s="1" t="s">
        <v>66</v>
      </c>
      <c r="B17" s="2">
        <f>B15+B16</f>
        <v>160600</v>
      </c>
      <c r="C17" s="2">
        <f>C15+C16</f>
        <v>131906</v>
      </c>
      <c r="D17" s="2">
        <f>D15+D16</f>
        <v>112195.06</v>
      </c>
    </row>
    <row r="18" spans="1:4" ht="15.75">
      <c r="A18" s="27" t="s">
        <v>67</v>
      </c>
      <c r="B18" s="28">
        <f>B7-B17</f>
        <v>-120600</v>
      </c>
      <c r="C18" s="28">
        <f>C7-C17</f>
        <v>61094</v>
      </c>
      <c r="D18" s="28">
        <f>D7-D17</f>
        <v>804.9400000000023</v>
      </c>
    </row>
    <row r="19" spans="1:4" ht="15.75">
      <c r="A19" t="s">
        <v>75</v>
      </c>
      <c r="B19" s="3"/>
      <c r="C19" s="3"/>
      <c r="D19" s="3"/>
    </row>
    <row r="20" spans="1:4" ht="15.75">
      <c r="A20" t="s">
        <v>107</v>
      </c>
      <c r="B20" s="3">
        <f>-B18</f>
        <v>120600</v>
      </c>
      <c r="C20" s="3">
        <v>0</v>
      </c>
      <c r="D20" s="3">
        <v>0</v>
      </c>
    </row>
    <row r="21" spans="1:4" ht="15.75">
      <c r="A21" t="s">
        <v>68</v>
      </c>
      <c r="B21" s="3">
        <v>0</v>
      </c>
      <c r="C21" s="3">
        <f>-C18</f>
        <v>-61094</v>
      </c>
      <c r="D21" s="3">
        <f>-D18</f>
        <v>-804.9400000000023</v>
      </c>
    </row>
    <row r="22" spans="1:4" ht="15.75">
      <c r="A22" t="s">
        <v>69</v>
      </c>
      <c r="B22" s="3">
        <f>B20+B21</f>
        <v>120600</v>
      </c>
      <c r="C22" s="3">
        <f>C20+C21</f>
        <v>-61094</v>
      </c>
      <c r="D22" s="3">
        <f>D20+D21</f>
        <v>-804.9400000000023</v>
      </c>
    </row>
    <row r="23" spans="1:4" ht="15.75">
      <c r="A23" s="8" t="s">
        <v>70</v>
      </c>
      <c r="B23" s="13">
        <f>'(2) Du lieu'!B16</f>
        <v>2000</v>
      </c>
      <c r="C23" s="13">
        <f>B23</f>
        <v>2000</v>
      </c>
      <c r="D23" s="13">
        <f>C23</f>
        <v>2000</v>
      </c>
    </row>
    <row r="25" ht="15.75">
      <c r="A25" t="s">
        <v>90</v>
      </c>
    </row>
    <row r="26" ht="15.75">
      <c r="A26" t="s">
        <v>91</v>
      </c>
    </row>
  </sheetData>
  <sheetProtection/>
  <printOptions gridLines="1" headings="1"/>
  <pageMargins left="0.75" right="0.75" top="1" bottom="1" header="0.5" footer="0.5"/>
  <pageSetup horizontalDpi="600" verticalDpi="600" orientation="portrait" paperSize="9"/>
  <headerFooter alignWithMargins="0">
    <oddHeader>&amp;L&amp;K000000Dự báo tiền mặt</oddHeader>
    <oddFooter>&amp;L&amp;10CFO ứng dụng&amp;R&amp;A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="140" zoomScaleNormal="140" workbookViewId="0" topLeftCell="A1">
      <selection activeCell="A16" sqref="A16"/>
    </sheetView>
  </sheetViews>
  <sheetFormatPr defaultColWidth="8.6640625" defaultRowHeight="16.5"/>
  <cols>
    <col min="1" max="1" width="23.3359375" style="0" customWidth="1"/>
    <col min="2" max="2" width="11.3359375" style="0" bestFit="1" customWidth="1"/>
    <col min="3" max="3" width="9.6640625" style="0" customWidth="1"/>
    <col min="4" max="4" width="8.6640625" style="0" bestFit="1" customWidth="1"/>
    <col min="5" max="5" width="10.88671875" style="0" bestFit="1" customWidth="1"/>
  </cols>
  <sheetData>
    <row r="1" ht="15.75">
      <c r="A1" s="5" t="s">
        <v>119</v>
      </c>
    </row>
    <row r="2" ht="15.75">
      <c r="A2" s="2" t="s">
        <v>71</v>
      </c>
    </row>
    <row r="4" spans="1:5" ht="16.5" thickBot="1">
      <c r="A4" s="6" t="s">
        <v>77</v>
      </c>
      <c r="B4" s="31" t="s">
        <v>98</v>
      </c>
      <c r="C4" s="31" t="s">
        <v>113</v>
      </c>
      <c r="D4" s="31" t="s">
        <v>114</v>
      </c>
      <c r="E4" s="31" t="s">
        <v>123</v>
      </c>
    </row>
    <row r="5" spans="1:5" ht="16.5" thickTop="1">
      <c r="A5" t="s">
        <v>78</v>
      </c>
      <c r="B5" s="3">
        <f>'(3) Cac tinh toan'!C5</f>
        <v>200000</v>
      </c>
      <c r="C5" s="3">
        <f>'(3) Cac tinh toan'!D5</f>
        <v>110000</v>
      </c>
      <c r="D5" s="3">
        <f>'(3) Cac tinh toan'!E5</f>
        <v>120000</v>
      </c>
      <c r="E5" s="3">
        <f>'(3) Cac tinh toan'!F5</f>
        <v>430000</v>
      </c>
    </row>
    <row r="6" spans="1:5" ht="18.75">
      <c r="A6" t="s">
        <v>38</v>
      </c>
      <c r="B6" s="18">
        <f>B5*(1-'(2) Du lieu'!$B$39)</f>
        <v>120000</v>
      </c>
      <c r="C6" s="18">
        <f>C5*(1-'(2) Du lieu'!$B$39)</f>
        <v>66000</v>
      </c>
      <c r="D6" s="18">
        <f>D5*(1-'(2) Du lieu'!$B$39)</f>
        <v>72000</v>
      </c>
      <c r="E6" s="18">
        <f aca="true" t="shared" si="0" ref="E6:E16">SUM(B6:D6)</f>
        <v>258000</v>
      </c>
    </row>
    <row r="7" spans="1:5" ht="15.75">
      <c r="A7" t="s">
        <v>79</v>
      </c>
      <c r="B7" s="3">
        <f>B5-B6</f>
        <v>80000</v>
      </c>
      <c r="C7" s="3">
        <f>C5-C6</f>
        <v>44000</v>
      </c>
      <c r="D7" s="3">
        <f>D5-D6</f>
        <v>48000</v>
      </c>
      <c r="E7" s="3">
        <f t="shared" si="0"/>
        <v>172000</v>
      </c>
    </row>
    <row r="8" spans="1:5" ht="15.75">
      <c r="A8" t="s">
        <v>80</v>
      </c>
      <c r="B8" s="3"/>
      <c r="C8" s="3"/>
      <c r="D8" s="3"/>
      <c r="E8" s="3">
        <f t="shared" si="0"/>
        <v>0</v>
      </c>
    </row>
    <row r="9" spans="1:5" ht="15.75">
      <c r="A9" t="s">
        <v>81</v>
      </c>
      <c r="B9" s="3">
        <f>'(3) Cac tinh toan'!C34</f>
        <v>9000</v>
      </c>
      <c r="C9" s="3">
        <f>'(3) Cac tinh toan'!D34</f>
        <v>9000</v>
      </c>
      <c r="D9" s="3">
        <f>'(3) Cac tinh toan'!E34</f>
        <v>9000</v>
      </c>
      <c r="E9" s="3">
        <f t="shared" si="0"/>
        <v>27000</v>
      </c>
    </row>
    <row r="10" spans="1:5" ht="15.75">
      <c r="A10" t="s">
        <v>82</v>
      </c>
      <c r="B10" s="3">
        <f>'(3) Cac tinh toan'!C35</f>
        <v>20000</v>
      </c>
      <c r="C10" s="3">
        <f>'(3) Cac tinh toan'!D35</f>
        <v>11000</v>
      </c>
      <c r="D10" s="3">
        <f>'(3) Cac tinh toan'!E35</f>
        <v>12000</v>
      </c>
      <c r="E10" s="3">
        <f t="shared" si="0"/>
        <v>43000</v>
      </c>
    </row>
    <row r="11" spans="1:5" ht="15.75">
      <c r="A11" t="s">
        <v>83</v>
      </c>
      <c r="B11" s="3">
        <f>'(3) Cac tinh toan'!C36</f>
        <v>8000</v>
      </c>
      <c r="C11" s="3">
        <f>'(3) Cac tinh toan'!D36</f>
        <v>8000</v>
      </c>
      <c r="D11" s="3">
        <f>'(3) Cac tinh toan'!E36</f>
        <v>8000</v>
      </c>
      <c r="E11" s="3">
        <f t="shared" si="0"/>
        <v>24000</v>
      </c>
    </row>
    <row r="12" spans="1:5" ht="15.75">
      <c r="A12" t="s">
        <v>84</v>
      </c>
      <c r="B12" s="3">
        <f>'(3) Cac tinh toan'!C37</f>
        <v>10000</v>
      </c>
      <c r="C12" s="3">
        <f>'(3) Cac tinh toan'!D37</f>
        <v>5500</v>
      </c>
      <c r="D12" s="3">
        <f>'(3) Cac tinh toan'!E37</f>
        <v>6000</v>
      </c>
      <c r="E12" s="3">
        <f t="shared" si="0"/>
        <v>21500</v>
      </c>
    </row>
    <row r="13" spans="1:5" ht="15.75">
      <c r="A13" t="s">
        <v>85</v>
      </c>
      <c r="B13" s="3">
        <f>'(4) Ke hoach tien mat'!B13</f>
        <v>0</v>
      </c>
      <c r="C13" s="3">
        <f>'(4) Ke hoach tien mat'!C13</f>
        <v>1206</v>
      </c>
      <c r="D13" s="3">
        <f>'(4) Ke hoach tien mat'!D13</f>
        <v>595.06</v>
      </c>
      <c r="E13" s="3">
        <f t="shared" si="0"/>
        <v>1801.06</v>
      </c>
    </row>
    <row r="14" spans="1:5" ht="18.75">
      <c r="A14" t="s">
        <v>86</v>
      </c>
      <c r="B14" s="18">
        <f>'(3) Cac tinh toan'!C40</f>
        <v>3000</v>
      </c>
      <c r="C14" s="18">
        <f>'(3) Cac tinh toan'!D40</f>
        <v>3000</v>
      </c>
      <c r="D14" s="18">
        <f>'(3) Cac tinh toan'!E40</f>
        <v>3000</v>
      </c>
      <c r="E14" s="18">
        <f t="shared" si="0"/>
        <v>9000</v>
      </c>
    </row>
    <row r="15" spans="1:5" ht="15.75">
      <c r="A15" s="8" t="s">
        <v>87</v>
      </c>
      <c r="B15" s="13">
        <f>SUM(B9:B14)</f>
        <v>50000</v>
      </c>
      <c r="C15" s="13">
        <f>SUM(C9:C14)</f>
        <v>37706</v>
      </c>
      <c r="D15" s="13">
        <f>SUM(D9:D14)</f>
        <v>38595.06</v>
      </c>
      <c r="E15" s="13">
        <f t="shared" si="0"/>
        <v>126301.06</v>
      </c>
    </row>
    <row r="16" spans="1:5" s="1" customFormat="1" ht="15.75">
      <c r="A16" s="1" t="s">
        <v>88</v>
      </c>
      <c r="B16" s="2">
        <f>B7-B15</f>
        <v>30000</v>
      </c>
      <c r="C16" s="2">
        <f>C7-C15</f>
        <v>6294</v>
      </c>
      <c r="D16" s="2">
        <f>D7-D15</f>
        <v>9404.940000000002</v>
      </c>
      <c r="E16" s="2">
        <f t="shared" si="0"/>
        <v>45698.94</v>
      </c>
    </row>
  </sheetData>
  <sheetProtection/>
  <printOptions gridLines="1" headings="1"/>
  <pageMargins left="0.71" right="0.59" top="0.98" bottom="0.98" header="0.51" footer="0.51"/>
  <pageSetup horizontalDpi="600" verticalDpi="600" orientation="portrait" paperSize="9"/>
  <headerFooter alignWithMargins="0">
    <oddHeader>&amp;L&amp;K000000Dự báo tiền mặt</oddHeader>
    <oddFooter>&amp;L&amp;10CFO ứng dụng&amp;R&amp;A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="140" zoomScaleNormal="140" workbookViewId="0" topLeftCell="A1">
      <selection activeCell="I7" sqref="I7"/>
    </sheetView>
  </sheetViews>
  <sheetFormatPr defaultColWidth="8.6640625" defaultRowHeight="16.5"/>
  <cols>
    <col min="1" max="1" width="19.4453125" style="0" customWidth="1"/>
    <col min="2" max="2" width="9.6640625" style="19" customWidth="1"/>
    <col min="3" max="5" width="9.6640625" style="0" customWidth="1"/>
  </cols>
  <sheetData>
    <row r="1" ht="15.75">
      <c r="A1" s="5" t="s">
        <v>119</v>
      </c>
    </row>
    <row r="2" ht="15.75">
      <c r="A2" s="1" t="s">
        <v>0</v>
      </c>
    </row>
    <row r="4" spans="1:5" ht="16.5" thickBot="1">
      <c r="A4" s="6" t="s">
        <v>6</v>
      </c>
      <c r="B4" s="32" t="s">
        <v>104</v>
      </c>
      <c r="C4" s="33" t="s">
        <v>124</v>
      </c>
      <c r="D4" s="33" t="s">
        <v>125</v>
      </c>
      <c r="E4" s="33" t="s">
        <v>126</v>
      </c>
    </row>
    <row r="5" spans="1:5" ht="16.5" thickTop="1">
      <c r="A5" t="s">
        <v>1</v>
      </c>
      <c r="B5" s="19">
        <f>'(1) BS 30-9'!B9</f>
        <v>12000</v>
      </c>
      <c r="C5" s="3">
        <f>'(4) Ke hoach tien mat'!B23</f>
        <v>2000</v>
      </c>
      <c r="D5" s="3">
        <f>'(4) Ke hoach tien mat'!C23</f>
        <v>2000</v>
      </c>
      <c r="E5" s="3">
        <f>'(4) Ke hoach tien mat'!D23</f>
        <v>2000</v>
      </c>
    </row>
    <row r="6" spans="1:5" ht="15.75">
      <c r="A6" t="s">
        <v>2</v>
      </c>
      <c r="B6" s="19">
        <f>'(1) BS 30-9'!B10</f>
        <v>8000</v>
      </c>
      <c r="C6" s="3">
        <f>'(3) Cac tinh toan'!C7</f>
        <v>180000</v>
      </c>
      <c r="D6" s="3">
        <f>'(3) Cac tinh toan'!D7</f>
        <v>99000</v>
      </c>
      <c r="E6" s="3">
        <f>'(3) Cac tinh toan'!E7</f>
        <v>108000</v>
      </c>
    </row>
    <row r="7" spans="1:5" ht="15.75">
      <c r="A7" t="s">
        <v>3</v>
      </c>
      <c r="B7" s="19">
        <f>'(1) BS 30-9'!B11</f>
        <v>10000</v>
      </c>
      <c r="C7" s="3">
        <f>'(3) Cac tinh toan'!C17</f>
        <v>13200</v>
      </c>
      <c r="D7" s="3">
        <f>'(3) Cac tinh toan'!D17</f>
        <v>14400</v>
      </c>
      <c r="E7" s="3">
        <f>'(3) Cac tinh toan'!E17</f>
        <v>8400</v>
      </c>
    </row>
    <row r="8" spans="1:5" ht="15.75">
      <c r="A8" t="s">
        <v>4</v>
      </c>
      <c r="B8" s="19">
        <f>'(1) BS 30-9'!B12</f>
        <v>170000</v>
      </c>
      <c r="C8" s="3">
        <f>B8-'(3) Cac tinh toan'!C40+'(2) Du lieu'!B33</f>
        <v>187000</v>
      </c>
      <c r="D8" s="3">
        <f>C8-'(3) Cac tinh toan'!D40</f>
        <v>184000</v>
      </c>
      <c r="E8" s="3">
        <f>D8-'(3) Cac tinh toan'!E40</f>
        <v>181000</v>
      </c>
    </row>
    <row r="9" spans="1:5" s="1" customFormat="1" ht="15.75">
      <c r="A9" s="1" t="s">
        <v>5</v>
      </c>
      <c r="B9" s="2">
        <f>SUM(B5:B8)</f>
        <v>200000</v>
      </c>
      <c r="C9" s="2">
        <f>SUM(C5:C8)</f>
        <v>382200</v>
      </c>
      <c r="D9" s="2">
        <f>SUM(D5:D8)</f>
        <v>299400</v>
      </c>
      <c r="E9" s="2">
        <f>SUM(E5:E8)</f>
        <v>299400</v>
      </c>
    </row>
    <row r="10" spans="2:5" s="1" customFormat="1" ht="15.75">
      <c r="B10" s="2"/>
      <c r="C10" s="2"/>
      <c r="D10" s="2"/>
      <c r="E10" s="2"/>
    </row>
    <row r="11" spans="1:5" ht="16.5" thickBot="1">
      <c r="A11" s="6" t="s">
        <v>10</v>
      </c>
      <c r="B11" s="20"/>
      <c r="C11" s="17"/>
      <c r="D11" s="17"/>
      <c r="E11" s="17"/>
    </row>
    <row r="12" spans="1:5" ht="16.5" thickTop="1">
      <c r="A12" t="s">
        <v>8</v>
      </c>
      <c r="B12" s="19">
        <f>'(1) BS 30-9'!B17</f>
        <v>0</v>
      </c>
      <c r="C12" s="3">
        <f>'(4) Ke hoach tien mat'!B20</f>
        <v>120600</v>
      </c>
      <c r="D12" s="3">
        <f>C12+'(4) Ke hoach tien mat'!C21</f>
        <v>59506</v>
      </c>
      <c r="E12" s="3">
        <f>D12+'(4) Ke hoach tien mat'!D21</f>
        <v>58701.06</v>
      </c>
    </row>
    <row r="13" spans="1:5" ht="15.75">
      <c r="A13" t="s">
        <v>96</v>
      </c>
      <c r="B13" s="19">
        <f>'(1) BS 30-9'!B18</f>
        <v>30000</v>
      </c>
      <c r="C13" s="3">
        <f>'(3) Cac tinh toan'!C21-'(3) Cac tinh toan'!C26</f>
        <v>61600</v>
      </c>
      <c r="D13" s="3">
        <f>'(3) Cac tinh toan'!D21-'(3) Cac tinh toan'!D27</f>
        <v>33600</v>
      </c>
      <c r="E13" s="3">
        <f>'(3) Cac tinh toan'!E21-'(3) Cac tinh toan'!E28</f>
        <v>33000</v>
      </c>
    </row>
    <row r="14" spans="1:5" ht="15.75">
      <c r="A14" t="s">
        <v>97</v>
      </c>
      <c r="B14" s="19">
        <f>'(1) BS 30-9'!B19</f>
        <v>100000</v>
      </c>
      <c r="C14" s="3">
        <f>B14</f>
        <v>100000</v>
      </c>
      <c r="D14" s="3">
        <f>C14</f>
        <v>100000</v>
      </c>
      <c r="E14" s="3">
        <f>D14-'(4) Ke hoach tien mat'!D14</f>
        <v>95000</v>
      </c>
    </row>
    <row r="15" spans="1:5" ht="15.75">
      <c r="A15" t="s">
        <v>94</v>
      </c>
      <c r="B15" s="19">
        <f>'(1) BS 30-9'!B20</f>
        <v>60000</v>
      </c>
      <c r="C15" s="3">
        <f>B15</f>
        <v>60000</v>
      </c>
      <c r="D15" s="3">
        <f>C15</f>
        <v>60000</v>
      </c>
      <c r="E15" s="3">
        <f>D15</f>
        <v>60000</v>
      </c>
    </row>
    <row r="16" spans="1:5" ht="15.75">
      <c r="A16" t="s">
        <v>95</v>
      </c>
      <c r="B16" s="19">
        <f>'(1) BS 30-9'!B21</f>
        <v>10000</v>
      </c>
      <c r="C16" s="3">
        <f>B16+'(5) Bao cao thu nhap'!B16</f>
        <v>40000</v>
      </c>
      <c r="D16" s="3">
        <f>C16+'(5) Bao cao thu nhap'!C16</f>
        <v>46294</v>
      </c>
      <c r="E16" s="3">
        <f>D16+'(5) Bao cao thu nhap'!D16-'(2) Du lieu'!B42</f>
        <v>52698.94</v>
      </c>
    </row>
    <row r="17" spans="1:5" s="1" customFormat="1" ht="15.75">
      <c r="A17" s="1" t="s">
        <v>9</v>
      </c>
      <c r="B17" s="2">
        <f>SUM(B12:B16)</f>
        <v>200000</v>
      </c>
      <c r="C17" s="2">
        <f>SUM(C12:C16)</f>
        <v>382200</v>
      </c>
      <c r="D17" s="2">
        <f>SUM(D12:D16)</f>
        <v>299400</v>
      </c>
      <c r="E17" s="2">
        <f>SUM(E12:E16)</f>
        <v>299400</v>
      </c>
    </row>
    <row r="18" spans="1:5" ht="15.75">
      <c r="A18" s="8"/>
      <c r="B18" s="21"/>
      <c r="C18" s="8"/>
      <c r="D18" s="8"/>
      <c r="E18" s="8"/>
    </row>
  </sheetData>
  <sheetProtection/>
  <printOptions gridLines="1" headings="1"/>
  <pageMargins left="0.75" right="0.75" top="1" bottom="1" header="0.5" footer="0.5"/>
  <pageSetup horizontalDpi="600" verticalDpi="600" orientation="portrait" paperSize="9"/>
  <headerFooter alignWithMargins="0">
    <oddHeader>&amp;L&amp;K000000Dự báo tiền mặt</oddHeader>
    <oddFooter>&amp;L&amp;10CFO ứng dụng&amp;R&amp;A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OU-CPA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Tan Binh</dc:creator>
  <cp:keywords/>
  <dc:description/>
  <cp:lastModifiedBy>Huynh Thanh Dien</cp:lastModifiedBy>
  <cp:lastPrinted>2011-05-16T02:03:32Z</cp:lastPrinted>
  <dcterms:created xsi:type="dcterms:W3CDTF">2006-12-13T04:05:19Z</dcterms:created>
  <dcterms:modified xsi:type="dcterms:W3CDTF">2019-10-14T02:07:17Z</dcterms:modified>
  <cp:category/>
  <cp:version/>
  <cp:contentType/>
  <cp:contentStatus/>
</cp:coreProperties>
</file>